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0" windowWidth="7065" windowHeight="8820" tabRatio="602" activeTab="0"/>
  </bookViews>
  <sheets>
    <sheet name="решение" sheetId="1" r:id="rId1"/>
  </sheets>
  <definedNames>
    <definedName name="_xlnm.Print_Titles" localSheetId="0">'решение'!$3:$4</definedName>
    <definedName name="_xlnm.Print_Area" localSheetId="0">'решение'!$A$1:$K$336</definedName>
  </definedNames>
  <calcPr fullCalcOnLoad="1"/>
</workbook>
</file>

<file path=xl/sharedStrings.xml><?xml version="1.0" encoding="utf-8"?>
<sst xmlns="http://schemas.openxmlformats.org/spreadsheetml/2006/main" count="623" uniqueCount="341">
  <si>
    <t xml:space="preserve">Загальний фонд </t>
  </si>
  <si>
    <t xml:space="preserve">Спеціальний фонд </t>
  </si>
  <si>
    <t>Код</t>
  </si>
  <si>
    <t xml:space="preserve">Видаткова частина міського бюджету </t>
  </si>
  <si>
    <t>Назва</t>
  </si>
  <si>
    <t>Бюджет на рік початковий</t>
  </si>
  <si>
    <t>010000</t>
  </si>
  <si>
    <t>Державне управління</t>
  </si>
  <si>
    <t>010116</t>
  </si>
  <si>
    <t>Органи місцевого самоврядування</t>
  </si>
  <si>
    <t>060000</t>
  </si>
  <si>
    <t>061002</t>
  </si>
  <si>
    <t>Спеціалізовані монтажно-експлуатаційні підрозділи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</si>
  <si>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</si>
  <si>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</si>
  <si>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</si>
  <si>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</si>
  <si>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</si>
  <si>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</si>
  <si>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090412</t>
  </si>
  <si>
    <t>Інші видатки на  соціальний захист населення</t>
  </si>
  <si>
    <t>090802</t>
  </si>
  <si>
    <t>Інші програми соціального захисту неповнолітніх</t>
  </si>
  <si>
    <t>091101</t>
  </si>
  <si>
    <t>091102</t>
  </si>
  <si>
    <t>091103</t>
  </si>
  <si>
    <t>091104</t>
  </si>
  <si>
    <t>091107</t>
  </si>
  <si>
    <t xml:space="preserve">Соціальні програми і заходи державних органів у справах сім’ї </t>
  </si>
  <si>
    <t>Житлово-комунальне господарство</t>
  </si>
  <si>
    <t xml:space="preserve">Благоустрій міст, сіл, селищ 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</si>
  <si>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</si>
  <si>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</si>
  <si>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</si>
  <si>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</si>
  <si>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Телебачення і радіомовлення </t>
  </si>
  <si>
    <t xml:space="preserve">Періодичні видання (газети та журнали) </t>
  </si>
  <si>
    <t>Фізична культура і спорт</t>
  </si>
  <si>
    <t>Будівництво</t>
  </si>
  <si>
    <t xml:space="preserve">Розробка схем та проектних рішень масового застосування </t>
  </si>
  <si>
    <t>Операцiйнi видатки – паспортизація, iнвентаризацiя пам'яток архітектури, премії в галузі архітектури</t>
  </si>
  <si>
    <t>Транспорт, дорожнє господарство, зв’язок,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</si>
  <si>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</si>
  <si>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</si>
  <si>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Інші послуги, пов’язані з економічною діяльністю</t>
  </si>
  <si>
    <t>Підтримка малого і середнього підприємництва</t>
  </si>
  <si>
    <t>Інші заходи, пов’язані з економічною діяльністю</t>
  </si>
  <si>
    <t>210105</t>
  </si>
  <si>
    <t xml:space="preserve">Видатки, не віднесені до основних груп </t>
  </si>
  <si>
    <t>Резервний фонд</t>
  </si>
  <si>
    <t>Інші видатки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</si>
  <si>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</si>
  <si>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</t>
  </si>
  <si>
    <t>Інші дотації</t>
  </si>
  <si>
    <t>У тому числі:</t>
  </si>
  <si>
    <t>Бюджет Деснянського району</t>
  </si>
  <si>
    <t>Бюджет Новозаводського району</t>
  </si>
  <si>
    <t>Кошти, що передаються із загального фонду бюджету до бюджету розвитку (спеціального фонду)</t>
  </si>
  <si>
    <t xml:space="preserve">Кредитування загального фонду </t>
  </si>
  <si>
    <t>Надання пільгового довгострокового кредиту громадянам на будівництво (реконструкцію) та  придбання житла</t>
  </si>
  <si>
    <t xml:space="preserve">Видатки за рахунок власних надходжень бюджетних установ </t>
  </si>
  <si>
    <t>150101</t>
  </si>
  <si>
    <t xml:space="preserve">Капітальні вкладення </t>
  </si>
  <si>
    <t>150122</t>
  </si>
  <si>
    <t xml:space="preserve">Інвестиційні проекти </t>
  </si>
  <si>
    <t>170703</t>
  </si>
  <si>
    <t xml:space="preserve">Видатки на проведення робіт, пов’язаних із будівництвом, реконструкцією, ремонтом та утриманням автомобільних доріг </t>
  </si>
  <si>
    <t>180409</t>
  </si>
  <si>
    <t>240600</t>
  </si>
  <si>
    <t xml:space="preserve">Кредитування спеціального фонду </t>
  </si>
  <si>
    <t>250908</t>
  </si>
  <si>
    <t>250909</t>
  </si>
  <si>
    <t>Повернення коштів, наданих для кредитування  громадян на будівництво (реконструкцію) та придбання житла</t>
  </si>
  <si>
    <t xml:space="preserve">Всього по спеціальному фонду ІІ (враховуючи кредитування) </t>
  </si>
  <si>
    <t xml:space="preserve">ІІІ розділ. Джерела фінансування дефіциту бюджету </t>
  </si>
  <si>
    <t>602000</t>
  </si>
  <si>
    <t xml:space="preserve">Внески органів влади Автономної Республіки Крим та органів місцевого самоврядування у статутні фонди суб’єктів підприємницької діяльності (внесок у статутний фонд комунального підприємства "Чернігівбудінвест") </t>
  </si>
  <si>
    <t>070101</t>
  </si>
  <si>
    <t>Дошкільні заклади освіти</t>
  </si>
  <si>
    <t>070201</t>
  </si>
  <si>
    <t>070202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</si>
  <si>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</si>
  <si>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</si>
  <si>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</si>
  <si>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</si>
  <si>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</si>
  <si>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</si>
  <si>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</si>
  <si>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</si>
  <si>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</si>
  <si>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</si>
  <si>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</si>
  <si>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080101</t>
  </si>
  <si>
    <t>Лікарні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</si>
  <si>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</si>
  <si>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</si>
  <si>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</si>
  <si>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</si>
  <si>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</si>
  <si>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</si>
  <si>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</si>
  <si>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</si>
  <si>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081002</t>
  </si>
  <si>
    <t>Інші заходи по охороні здоров'я</t>
  </si>
  <si>
    <t>081004</t>
  </si>
  <si>
    <t>Централізовані бухгалтерії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</si>
  <si>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</si>
  <si>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</si>
  <si>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</si>
  <si>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</si>
  <si>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</si>
  <si>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</si>
  <si>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</si>
  <si>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</si>
  <si>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</si>
  <si>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</si>
  <si>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</si>
  <si>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</si>
  <si>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</si>
  <si>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</si>
  <si>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</si>
  <si>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</si>
  <si>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</si>
  <si>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 xml:space="preserve">Виконано </t>
  </si>
  <si>
    <t>Загальноосвітні школи (в т.ч. школа-дитячий садок), ліцеї, гімназії, колегіуми</t>
  </si>
  <si>
    <t>Вечірні  школи</t>
  </si>
  <si>
    <t>Централізовані бухгалтерії обласних, міських відділів освіти</t>
  </si>
  <si>
    <t>070808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</si>
  <si>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</si>
  <si>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</si>
  <si>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i заходи державних органів у справах молоді</t>
  </si>
  <si>
    <t>170302</t>
  </si>
  <si>
    <t xml:space="preserve">Всього видатків  загального фонду І за кодами тимчасової функціональної класифікації </t>
  </si>
  <si>
    <t xml:space="preserve">Всього видатків  загального фонду ІІ за кодами тимчасової функціональної класифікації </t>
  </si>
  <si>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</si>
  <si>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</si>
  <si>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</si>
  <si>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</si>
  <si>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Нарахування на заробітну плату</t>
  </si>
  <si>
    <t>Видатки на відрядження</t>
  </si>
  <si>
    <t>Оплата комунальних послуг та енергоносіїв</t>
  </si>
  <si>
    <t xml:space="preserve">Дослідження і розробки, видатки державного (регіонального) значення 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</si>
  <si>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</si>
  <si>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</si>
  <si>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</si>
  <si>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</si>
  <si>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</si>
  <si>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</si>
  <si>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населенню 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</si>
  <si>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</si>
  <si>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</si>
  <si>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</si>
  <si>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 (придбання)</t>
  </si>
  <si>
    <t>Капітальний ремонт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</si>
  <si>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</si>
  <si>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</si>
  <si>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</si>
  <si>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до бюджету розвитку</t>
  </si>
  <si>
    <t xml:space="preserve"> Нерозподілені видатки</t>
  </si>
  <si>
    <t xml:space="preserve">Кредитування </t>
  </si>
  <si>
    <t>Всього видатки загального фонду ІІ за кодами  економічної класифікації:</t>
  </si>
  <si>
    <t>Медикаменти та перев'язувальні матеріали</t>
  </si>
  <si>
    <t>Продукти харчування</t>
  </si>
  <si>
    <t xml:space="preserve"> Оренда </t>
  </si>
  <si>
    <t>Поточний ремонт обладнання, інвентарю та будівель; технічне обслуговування обладнання</t>
  </si>
  <si>
    <t>Послуги зв'язку</t>
  </si>
  <si>
    <t>Оплата інших послуг та інші видатки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</si>
  <si>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</si>
  <si>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</si>
  <si>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</si>
  <si>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 xml:space="preserve">Оплата інших комунальних послуг </t>
  </si>
  <si>
    <t>Оплата природного газу</t>
  </si>
  <si>
    <t>Оплата інших   енергоносіїв</t>
  </si>
  <si>
    <t>Виплата пенсій і допомоги</t>
  </si>
  <si>
    <t>Стипендії</t>
  </si>
  <si>
    <t xml:space="preserve"> Інші поточні трансферти населенню</t>
  </si>
  <si>
    <t>Будівництво (придбання) житла</t>
  </si>
  <si>
    <t>Капітальний ремонт адміністративних об'єктів</t>
  </si>
  <si>
    <t>Капітальний ремонт  інших  об'єктів</t>
  </si>
  <si>
    <t>4000</t>
  </si>
  <si>
    <t>4100</t>
  </si>
  <si>
    <t>4110</t>
  </si>
  <si>
    <t>4113</t>
  </si>
  <si>
    <t>Надання внутрішніх кредитів </t>
  </si>
  <si>
    <t>Надання інших внутрішніх кредитів </t>
  </si>
  <si>
    <t>Внутрішнє кредитування </t>
  </si>
  <si>
    <t xml:space="preserve">Всього по загального фонду ІІІ (враховуючи кредитування) </t>
  </si>
  <si>
    <t>150107</t>
  </si>
  <si>
    <t>240900</t>
  </si>
  <si>
    <t>250913</t>
  </si>
  <si>
    <t>Всього видатки спеціального фонду І за кодами  економічної класифікації: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</si>
  <si>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</si>
  <si>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</si>
  <si>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4120</t>
  </si>
  <si>
    <t>4123</t>
  </si>
  <si>
    <t>Повернення внутрішніх кредитів </t>
  </si>
  <si>
    <t>Повернення інших внутрішніх кредитів </t>
  </si>
  <si>
    <t xml:space="preserve">Всього видатків загального ІІ та спеціального І фондів  (без кредитування) </t>
  </si>
  <si>
    <t xml:space="preserve">Всього видатків загального ІІІ та спеціального фондів ІІ (враховуючи кредитування) </t>
  </si>
  <si>
    <t>602100</t>
  </si>
  <si>
    <t>602200</t>
  </si>
  <si>
    <t>х</t>
  </si>
  <si>
    <t>Інші розрахунки</t>
  </si>
  <si>
    <t>Бюджет на рік</t>
  </si>
  <si>
    <t>Бюджет на рік з урахуванням змін</t>
  </si>
  <si>
    <t>Бюджет на звітний період з урахуванням змін</t>
  </si>
  <si>
    <t>% виконання до  річних призначень</t>
  </si>
  <si>
    <t>%  виконання до уточнених річних призначень</t>
  </si>
  <si>
    <t>% виконання до уточнених  призначень на звітний період</t>
  </si>
  <si>
    <t xml:space="preserve">Фінансування за рахунок коштів єдиного казначейського рахунку (загальний фонд) </t>
  </si>
  <si>
    <t>250330</t>
  </si>
  <si>
    <t xml:space="preserve"> х</t>
  </si>
  <si>
    <t xml:space="preserve">Видатки за рахунок міського фонду охорони навколишнього природного середовища </t>
  </si>
  <si>
    <t>Інші заходи у сфері електротранспорту (компенсаційні виплати з міського бюджету на пільговий проїзд)</t>
  </si>
  <si>
    <t xml:space="preserve"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власності. </t>
  </si>
  <si>
    <t>Збереження, розвиток, реконструкція та реставрація пам'яток історії та культури</t>
  </si>
  <si>
    <t>150121</t>
  </si>
  <si>
    <t>150201</t>
  </si>
  <si>
    <t xml:space="preserve">Реконструкція та реставрація </t>
  </si>
  <si>
    <t>2140</t>
  </si>
  <si>
    <t>2143</t>
  </si>
  <si>
    <t xml:space="preserve"> Інше будівництво (придбання)</t>
  </si>
  <si>
    <t>2144</t>
  </si>
  <si>
    <t>Реставрація пам'яток культури, історії та архітектури</t>
  </si>
  <si>
    <t>205000</t>
  </si>
  <si>
    <t>205100</t>
  </si>
  <si>
    <t>205200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</si>
  <si>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</si>
  <si>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</si>
  <si>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</si>
  <si>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208000</t>
  </si>
  <si>
    <t>208100</t>
  </si>
  <si>
    <t>208200</t>
  </si>
  <si>
    <t>Фінансування за рахунок зміни залишків коштів місцевих бюджетів</t>
  </si>
  <si>
    <t>602300</t>
  </si>
  <si>
    <t>601000</t>
  </si>
  <si>
    <t>601100</t>
  </si>
  <si>
    <t>601200</t>
  </si>
  <si>
    <t>Повернення коштів з депозитів або пред'явлення цінних паперів </t>
  </si>
  <si>
    <t>Розміщення коштів на депозитах або придбання цінних паперів </t>
  </si>
  <si>
    <t>603000</t>
  </si>
  <si>
    <t>Фінансування за рахунок коштів єдиного казначейського рахунку</t>
  </si>
  <si>
    <t xml:space="preserve">Всього видатків загального та спеціального фондів І (без урахування коштів, що передаються із загального фонду бюджету до бюджету розвитку (спеціального фонду), та кредитування) </t>
  </si>
  <si>
    <t>200000</t>
  </si>
  <si>
    <t xml:space="preserve">Внутрішнє фінансування </t>
  </si>
  <si>
    <t>600000</t>
  </si>
  <si>
    <t>Фінансування за активними операціями</t>
  </si>
  <si>
    <t xml:space="preserve">Зміни обсягів депозитів і цінних паперів, що використовуються для управління ліквідністю </t>
  </si>
  <si>
    <t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</t>
  </si>
  <si>
    <t>Внески органів місцевого самоврядування у статутні фонди</t>
  </si>
  <si>
    <t>Видатки на запобігання та лiквiдацiю надзвичайних ситуацій та наслiдкiв стихійного лиха</t>
  </si>
  <si>
    <t>Реконструкція інших об'єктів</t>
  </si>
  <si>
    <t>Допомога дітям-сиротам та дітям, позбавленим батьківського піклування, яким виповнюється
18 років</t>
  </si>
  <si>
    <t>Компенсаційні виплати за пільговий проїзд  окремих категорій громадян на залізничному транспорті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</si>
  <si>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</si>
  <si>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Зміни обсягів готівкових коштів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</si>
  <si>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</si>
  <si>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</si>
  <si>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110206</t>
  </si>
  <si>
    <t>130106</t>
  </si>
  <si>
    <t>Проведення заходів з нетрадиційних видів спорту і масових заходів з фізичної культури</t>
  </si>
  <si>
    <t>250380</t>
  </si>
  <si>
    <t>250203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</si>
  <si>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(за рахунок субвенції з державного бюджету)  </t>
  </si>
  <si>
    <t>250376</t>
  </si>
  <si>
    <t>Субвенція з державного бюджету місцевим бюджетам на утримання дітей-сиріт та дітей, позбавлених батьківського піклування, в дитячих будинках сімейного типу та прийомних сім'ях</t>
  </si>
  <si>
    <t>170603</t>
  </si>
  <si>
    <t>Інші заходи у сфері електротранспорту (за рахунок субвенції з державного бюджету)</t>
  </si>
  <si>
    <t>Субвенції</t>
  </si>
  <si>
    <t xml:space="preserve">Інші субвенції </t>
  </si>
  <si>
    <t>Разом</t>
  </si>
  <si>
    <t>2420</t>
  </si>
  <si>
    <t>Капітальні трансферти органам державного управління інших рівнів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</si>
  <si>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</si>
  <si>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</si>
  <si>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</si>
  <si>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</t>
  </si>
  <si>
    <t>081009</t>
  </si>
  <si>
    <t>090214</t>
  </si>
  <si>
    <t>Пільги окремим категоріям громадян з послуг зв`язку</t>
  </si>
  <si>
    <t>110204</t>
  </si>
  <si>
    <t>Палаци i будинки культури, клуби та iншi заклади клубного типу</t>
  </si>
  <si>
    <t>2300</t>
  </si>
  <si>
    <t>1343</t>
  </si>
  <si>
    <t>Інші поточні трансферти населенню</t>
  </si>
  <si>
    <t>091209</t>
  </si>
  <si>
    <t>Інвестиційні проекти</t>
  </si>
  <si>
    <t>2120</t>
  </si>
  <si>
    <t>2121</t>
  </si>
  <si>
    <t>250344</t>
  </si>
  <si>
    <t>250321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</si>
  <si>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</si>
  <si>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 xml:space="preserve">Інші субвенції (пільги на медичне обслуговування громадян, які постраждали внаслідок Чорнобильської катастрофи) </t>
  </si>
  <si>
    <t>Фінансова підтримка громадських організацій інвалідів і ветеранів</t>
  </si>
  <si>
    <t>Придбання землі та нематеріальних активів</t>
  </si>
  <si>
    <t>Видатки на впровадження засобів обліку витрат та регулювання споживання води та теплової енергії (за рахунок субвенції з державного бюджету)</t>
  </si>
  <si>
    <t>Субвенції бюджетам районів</t>
  </si>
  <si>
    <t>Зміни обсягів депозитів і цінних паперів, що використовуються для управління ліквідністю</t>
  </si>
  <si>
    <t>206200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</si>
  <si>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</si>
  <si>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</si>
  <si>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205300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</si>
  <si>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</si>
  <si>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 що постачалися населенню, яка виникла у зв`язку з невідповідністю фактичної вартості теплової енергії, послуг з водопостачання</t>
  </si>
  <si>
    <t>Забезпечення централізованих заходів з лікування хворих на цукровий та нецукровий діабет</t>
  </si>
  <si>
    <t>Соціальні програми i заходи державних органів з питань забезпечення рівних прав та можливостей жінок і чоловіків</t>
  </si>
  <si>
    <t>160000</t>
  </si>
  <si>
    <t xml:space="preserve">Сільське і лісове господарство, рибне господарство та мисливство </t>
  </si>
  <si>
    <t>160101</t>
  </si>
  <si>
    <t>Землеустрій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</si>
  <si>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</si>
  <si>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</si>
  <si>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</si>
  <si>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203000</t>
  </si>
  <si>
    <t>Інше внутрішнє фінансування</t>
  </si>
  <si>
    <t>203410</t>
  </si>
  <si>
    <t>203420</t>
  </si>
  <si>
    <t>Одержано</t>
  </si>
  <si>
    <t>Повернено</t>
  </si>
  <si>
    <t>Субвенція з обласного бюджету на поховання учасників бойових дій</t>
  </si>
  <si>
    <t>Субвенція з місцевого бюджету на виконання програм соціально-економічного та культурного розвитку регіонів</t>
  </si>
  <si>
    <t>Придбання товарів та послуг</t>
  </si>
  <si>
    <t>Предмети, матеріали, обладнання та інвентар у тому числі мякий інвентар та обмундирування</t>
  </si>
  <si>
    <t>Оплата послуг (крім комунальних)</t>
  </si>
  <si>
    <t>Предмети, матеріали, обладнання та інвентар у тому числі м'який інвентар та обмундирування</t>
  </si>
  <si>
    <t>250335</t>
  </si>
  <si>
    <t>210110</t>
  </si>
  <si>
    <t>Заходи з організації рятування на водах</t>
  </si>
  <si>
    <t>250306</t>
  </si>
  <si>
    <t>в 3 рази</t>
  </si>
  <si>
    <t>250388</t>
  </si>
  <si>
    <t>Субвенція з державного бюджету місцевим бюджетвм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</si>
  <si>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</si>
  <si>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Правоохоронна діяльність та забезпечення  безпеки держави. Міська Комплексна програма профілактики злочинності на 2006-2010 роки </t>
  </si>
  <si>
    <t>1340</t>
  </si>
  <si>
    <t>у 12 разів</t>
  </si>
  <si>
    <t>у 5,7 рази</t>
  </si>
  <si>
    <t>у 4 рази</t>
  </si>
  <si>
    <t>Всього видатків спеціального фонду І</t>
  </si>
  <si>
    <t>Міський голова</t>
  </si>
  <si>
    <t>О.В. Соколов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</si>
</sst>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0.0%"/>
    <numFmt numFmtId="185" formatCode="#,##0.00;[Red]#,#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3" fontId="5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8" fillId="0" borderId="0" xfId="0" applyFont="1" applyFill="1" applyAlignment="1">
      <alignment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183" fontId="7" fillId="0" borderId="12" xfId="0" applyNumberFormat="1" applyFont="1" applyFill="1" applyBorder="1" applyAlignment="1" applyProtection="1">
      <alignment horizontal="right" vertical="center"/>
      <protection/>
    </xf>
    <xf numFmtId="184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justify" vertical="top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83" fontId="3" fillId="0" borderId="12" xfId="0" applyNumberFormat="1" applyFont="1" applyFill="1" applyBorder="1" applyAlignment="1" applyProtection="1">
      <alignment horizontal="right" vertical="center"/>
      <protection/>
    </xf>
    <xf numFmtId="184" fontId="3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justify" vertical="top" wrapText="1"/>
    </xf>
    <xf numFmtId="4" fontId="1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justify" wrapText="1"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83" fontId="7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4" fontId="15" fillId="0" borderId="12" xfId="0" applyNumberFormat="1" applyFont="1" applyFill="1" applyBorder="1" applyAlignment="1" applyProtection="1">
      <alignment horizontal="right" vertical="center"/>
      <protection/>
    </xf>
    <xf numFmtId="184" fontId="1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>
      <alignment horizontal="center" vertical="center"/>
    </xf>
    <xf numFmtId="183" fontId="1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 applyProtection="1">
      <alignment horizontal="right" vertical="center"/>
      <protection/>
    </xf>
    <xf numFmtId="18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0" fontId="10" fillId="0" borderId="12" xfId="42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justify" vertical="top" wrapText="1"/>
    </xf>
    <xf numFmtId="49" fontId="19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view="pageBreakPreview" zoomScale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9.875" style="17" customWidth="1"/>
    <col min="2" max="2" width="68.625" style="18" customWidth="1"/>
    <col min="3" max="3" width="23.125" style="11" hidden="1" customWidth="1"/>
    <col min="4" max="4" width="9.25390625" style="11" hidden="1" customWidth="1"/>
    <col min="5" max="5" width="18.875" style="11" customWidth="1"/>
    <col min="6" max="6" width="18.125" style="11" hidden="1" customWidth="1"/>
    <col min="7" max="7" width="14.25390625" style="11" hidden="1" customWidth="1"/>
    <col min="8" max="8" width="19.75390625" style="11" customWidth="1"/>
    <col min="9" max="9" width="10.00390625" style="11" hidden="1" customWidth="1"/>
    <col min="10" max="10" width="12.875" style="11" customWidth="1"/>
    <col min="11" max="11" width="10.625" style="11" hidden="1" customWidth="1"/>
    <col min="12" max="16384" width="9.125" style="11" customWidth="1"/>
  </cols>
  <sheetData>
    <row r="1" spans="1:11" ht="2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ht="19.5" customHeight="1">
      <c r="F2" s="10"/>
    </row>
    <row r="3" spans="1:11" ht="82.5" customHeight="1">
      <c r="A3" s="81" t="s">
        <v>2</v>
      </c>
      <c r="B3" s="81" t="s">
        <v>4</v>
      </c>
      <c r="C3" s="15" t="s">
        <v>5</v>
      </c>
      <c r="D3" s="15" t="s">
        <v>203</v>
      </c>
      <c r="E3" s="81" t="s">
        <v>204</v>
      </c>
      <c r="F3" s="81" t="s">
        <v>205</v>
      </c>
      <c r="G3" s="81" t="s">
        <v>123</v>
      </c>
      <c r="H3" s="81" t="s">
        <v>123</v>
      </c>
      <c r="I3" s="15" t="s">
        <v>206</v>
      </c>
      <c r="J3" s="15" t="s">
        <v>207</v>
      </c>
      <c r="K3" s="15" t="s">
        <v>208</v>
      </c>
    </row>
    <row r="4" spans="1:11" ht="14.25" customHeight="1">
      <c r="A4" s="15">
        <v>1</v>
      </c>
      <c r="B4" s="15">
        <v>2</v>
      </c>
      <c r="C4" s="15"/>
      <c r="D4" s="15">
        <v>3</v>
      </c>
      <c r="E4" s="15">
        <v>3</v>
      </c>
      <c r="F4" s="15">
        <v>4</v>
      </c>
      <c r="G4" s="15">
        <v>5</v>
      </c>
      <c r="H4" s="15">
        <v>5</v>
      </c>
      <c r="I4" s="15">
        <v>7</v>
      </c>
      <c r="J4" s="15">
        <v>6</v>
      </c>
      <c r="K4" s="15">
        <v>7</v>
      </c>
    </row>
    <row r="5" spans="1:11" ht="18.75">
      <c r="A5" s="22"/>
      <c r="B5" s="16" t="s">
        <v>0</v>
      </c>
      <c r="C5" s="22"/>
      <c r="D5" s="22"/>
      <c r="E5" s="23"/>
      <c r="F5" s="23"/>
      <c r="G5" s="24"/>
      <c r="H5" s="24"/>
      <c r="I5" s="22"/>
      <c r="J5" s="25"/>
      <c r="K5" s="25"/>
    </row>
    <row r="6" spans="1:11" s="19" customFormat="1" ht="21" customHeight="1">
      <c r="A6" s="62" t="s">
        <v>6</v>
      </c>
      <c r="B6" s="26" t="s">
        <v>7</v>
      </c>
      <c r="C6" s="27">
        <f>C7</f>
        <v>4331300</v>
      </c>
      <c r="D6" s="27">
        <v>5123500</v>
      </c>
      <c r="E6" s="28">
        <f>E7</f>
        <v>16138965</v>
      </c>
      <c r="F6" s="28">
        <f>F7</f>
        <v>16138965</v>
      </c>
      <c r="G6" s="28"/>
      <c r="H6" s="28">
        <f>H7</f>
        <v>15848250.43</v>
      </c>
      <c r="I6" s="29">
        <f>H6/D6*100</f>
        <v>309.32468878696204</v>
      </c>
      <c r="J6" s="30">
        <f aca="true" t="shared" si="0" ref="J6:J69">H6/E6</f>
        <v>0.9819867897352773</v>
      </c>
      <c r="K6" s="30">
        <f aca="true" t="shared" si="1" ref="K6:K69">H6/F6</f>
        <v>0.9819867897352773</v>
      </c>
    </row>
    <row r="7" spans="1:11" s="5" customFormat="1" ht="23.25" customHeight="1">
      <c r="A7" s="63" t="s">
        <v>8</v>
      </c>
      <c r="B7" s="47" t="s">
        <v>9</v>
      </c>
      <c r="C7" s="32">
        <v>4331300</v>
      </c>
      <c r="D7" s="32">
        <v>5123500</v>
      </c>
      <c r="E7" s="33">
        <v>16138965</v>
      </c>
      <c r="F7" s="33">
        <v>16138965</v>
      </c>
      <c r="G7" s="33"/>
      <c r="H7" s="33">
        <v>15848250.43</v>
      </c>
      <c r="I7" s="34">
        <f aca="true" t="shared" si="2" ref="I7:I70">H7/D7*100</f>
        <v>309.32468878696204</v>
      </c>
      <c r="J7" s="35">
        <f t="shared" si="0"/>
        <v>0.9819867897352773</v>
      </c>
      <c r="K7" s="35">
        <f t="shared" si="1"/>
        <v>0.9819867897352773</v>
      </c>
    </row>
    <row r="8" spans="1:11" s="19" customFormat="1" ht="54.75" customHeight="1">
      <c r="A8" s="62" t="s">
        <v>10</v>
      </c>
      <c r="B8" s="83" t="s">
        <v>333</v>
      </c>
      <c r="C8" s="37">
        <f>SUM(C9:C9)</f>
        <v>200000</v>
      </c>
      <c r="D8" s="27">
        <f>D9</f>
        <v>200000</v>
      </c>
      <c r="E8" s="28">
        <f>E9</f>
        <v>800000</v>
      </c>
      <c r="F8" s="28">
        <f>F9</f>
        <v>800000</v>
      </c>
      <c r="G8" s="28">
        <f>G9</f>
        <v>0</v>
      </c>
      <c r="H8" s="28">
        <f>H9</f>
        <v>800000</v>
      </c>
      <c r="I8" s="29">
        <f t="shared" si="2"/>
        <v>400</v>
      </c>
      <c r="J8" s="30">
        <f t="shared" si="0"/>
        <v>1</v>
      </c>
      <c r="K8" s="30">
        <f t="shared" si="1"/>
        <v>1</v>
      </c>
    </row>
    <row r="9" spans="1:11" s="5" customFormat="1" ht="23.25" customHeight="1">
      <c r="A9" s="63" t="s">
        <v>11</v>
      </c>
      <c r="B9" s="38" t="s">
        <v>12</v>
      </c>
      <c r="C9" s="32">
        <v>200000</v>
      </c>
      <c r="D9" s="32">
        <v>200000</v>
      </c>
      <c r="E9" s="33">
        <v>800000</v>
      </c>
      <c r="F9" s="33">
        <v>800000</v>
      </c>
      <c r="G9" s="33"/>
      <c r="H9" s="33">
        <v>800000</v>
      </c>
      <c r="I9" s="34">
        <f t="shared" si="2"/>
        <v>400</v>
      </c>
      <c r="J9" s="35">
        <f t="shared" si="0"/>
        <v>1</v>
      </c>
      <c r="K9" s="35">
        <f t="shared" si="1"/>
        <v>1</v>
      </c>
    </row>
    <row r="10" spans="1:11" s="5" customFormat="1" ht="18" customHeight="1">
      <c r="A10" s="62" t="s">
        <v>13</v>
      </c>
      <c r="B10" s="36" t="s">
        <v>14</v>
      </c>
      <c r="C10" s="37">
        <v>39707200</v>
      </c>
      <c r="D10" s="27" t="e">
        <f>D11+D12+D13+#REF!+D14+D15+D16+D17+D18+D19+D20</f>
        <v>#REF!</v>
      </c>
      <c r="E10" s="28">
        <f>E11+E12+E13+E14+E15+E16+E17+E18+E19+E20+E21</f>
        <v>214120228</v>
      </c>
      <c r="F10" s="28">
        <f>F11+F12+F13+F14+F15+F16+F17+F18+F19+F20+F21</f>
        <v>214120228</v>
      </c>
      <c r="G10" s="28">
        <f>G11+G12+G13+G14+G15+G16+G17+G18+G19+G20+G21</f>
        <v>0</v>
      </c>
      <c r="H10" s="28">
        <f>H11+H12+H13+H14+H15+H16+H17+H18+H19+H20+H21</f>
        <v>204427306.85999998</v>
      </c>
      <c r="I10" s="29" t="e">
        <f t="shared" si="2"/>
        <v>#REF!</v>
      </c>
      <c r="J10" s="30">
        <f t="shared" si="0"/>
        <v>0.9547314084683302</v>
      </c>
      <c r="K10" s="30">
        <f t="shared" si="1"/>
        <v>0.9547314084683302</v>
      </c>
    </row>
    <row r="11" spans="1:11" s="5" customFormat="1" ht="16.5" customHeight="1">
      <c r="A11" s="63" t="s">
        <v>77</v>
      </c>
      <c r="B11" s="39" t="s">
        <v>78</v>
      </c>
      <c r="C11" s="40"/>
      <c r="D11" s="32">
        <v>20349500</v>
      </c>
      <c r="E11" s="33">
        <v>83504828</v>
      </c>
      <c r="F11" s="33">
        <v>83504828</v>
      </c>
      <c r="G11" s="33"/>
      <c r="H11" s="33">
        <v>81188492.19</v>
      </c>
      <c r="I11" s="34">
        <f t="shared" si="2"/>
        <v>398.97045229612525</v>
      </c>
      <c r="J11" s="35">
        <f t="shared" si="0"/>
        <v>0.9722610552529969</v>
      </c>
      <c r="K11" s="35">
        <f t="shared" si="1"/>
        <v>0.9722610552529969</v>
      </c>
    </row>
    <row r="12" spans="1:11" s="5" customFormat="1" ht="38.25" customHeight="1">
      <c r="A12" s="63" t="s">
        <v>79</v>
      </c>
      <c r="B12" s="41" t="s">
        <v>124</v>
      </c>
      <c r="C12" s="40"/>
      <c r="D12" s="32">
        <v>34469700</v>
      </c>
      <c r="E12" s="42">
        <v>120832511</v>
      </c>
      <c r="F12" s="42">
        <v>120832511</v>
      </c>
      <c r="G12" s="33"/>
      <c r="H12" s="33">
        <v>113626995.63</v>
      </c>
      <c r="I12" s="34">
        <f t="shared" si="2"/>
        <v>329.6431231777474</v>
      </c>
      <c r="J12" s="35">
        <f t="shared" si="0"/>
        <v>0.9403677428337146</v>
      </c>
      <c r="K12" s="35">
        <f t="shared" si="1"/>
        <v>0.9403677428337146</v>
      </c>
    </row>
    <row r="13" spans="1:11" s="5" customFormat="1" ht="18" customHeight="1">
      <c r="A13" s="63" t="s">
        <v>80</v>
      </c>
      <c r="B13" s="39" t="s">
        <v>125</v>
      </c>
      <c r="C13" s="40"/>
      <c r="D13" s="32">
        <v>423600</v>
      </c>
      <c r="E13" s="42">
        <v>976542</v>
      </c>
      <c r="F13" s="33">
        <v>976542</v>
      </c>
      <c r="G13" s="33"/>
      <c r="H13" s="33">
        <v>964553.89</v>
      </c>
      <c r="I13" s="34">
        <f t="shared" si="2"/>
        <v>227.70394003777147</v>
      </c>
      <c r="J13" s="35">
        <f t="shared" si="0"/>
        <v>0.9877239176604795</v>
      </c>
      <c r="K13" s="35">
        <f t="shared" si="1"/>
        <v>0.9877239176604795</v>
      </c>
    </row>
    <row r="14" spans="1:11" s="5" customFormat="1" ht="57" customHeight="1">
      <c r="A14" s="63" t="s">
        <v>81</v>
      </c>
      <c r="B14" s="41" t="s">
        <v>82</v>
      </c>
      <c r="C14" s="40"/>
      <c r="D14" s="32">
        <v>559200</v>
      </c>
      <c r="E14" s="42">
        <v>2351161</v>
      </c>
      <c r="F14" s="33">
        <v>2351161</v>
      </c>
      <c r="G14" s="33"/>
      <c r="H14" s="33">
        <v>2247543.41</v>
      </c>
      <c r="I14" s="34">
        <f t="shared" si="2"/>
        <v>401.921210658083</v>
      </c>
      <c r="J14" s="35">
        <f t="shared" si="0"/>
        <v>0.9559291813703954</v>
      </c>
      <c r="K14" s="35">
        <f t="shared" si="1"/>
        <v>0.9559291813703954</v>
      </c>
    </row>
    <row r="15" spans="1:11" s="5" customFormat="1" ht="41.25" customHeight="1">
      <c r="A15" s="63" t="s">
        <v>83</v>
      </c>
      <c r="B15" s="41" t="s">
        <v>84</v>
      </c>
      <c r="C15" s="40"/>
      <c r="D15" s="32">
        <v>325400</v>
      </c>
      <c r="E15" s="42">
        <v>2590940</v>
      </c>
      <c r="F15" s="33">
        <v>2590940</v>
      </c>
      <c r="G15" s="33"/>
      <c r="H15" s="33">
        <v>2549530.51</v>
      </c>
      <c r="I15" s="34">
        <f t="shared" si="2"/>
        <v>783.5066103257528</v>
      </c>
      <c r="J15" s="35">
        <f t="shared" si="0"/>
        <v>0.9840175804920221</v>
      </c>
      <c r="K15" s="35">
        <f t="shared" si="1"/>
        <v>0.9840175804920221</v>
      </c>
    </row>
    <row r="16" spans="1:11" s="5" customFormat="1" ht="25.5" customHeight="1">
      <c r="A16" s="63" t="s">
        <v>85</v>
      </c>
      <c r="B16" s="41" t="s">
        <v>86</v>
      </c>
      <c r="C16" s="40"/>
      <c r="D16" s="32">
        <v>210900</v>
      </c>
      <c r="E16" s="42">
        <v>660465</v>
      </c>
      <c r="F16" s="33">
        <v>660465</v>
      </c>
      <c r="G16" s="33"/>
      <c r="H16" s="33">
        <v>657056.82</v>
      </c>
      <c r="I16" s="34">
        <f t="shared" si="2"/>
        <v>311.54899004267423</v>
      </c>
      <c r="J16" s="35">
        <f t="shared" si="0"/>
        <v>0.9948397265562898</v>
      </c>
      <c r="K16" s="35">
        <f t="shared" si="1"/>
        <v>0.9948397265562898</v>
      </c>
    </row>
    <row r="17" spans="1:11" s="5" customFormat="1" ht="27" customHeight="1">
      <c r="A17" s="63" t="s">
        <v>87</v>
      </c>
      <c r="B17" s="39" t="s">
        <v>126</v>
      </c>
      <c r="C17" s="40"/>
      <c r="D17" s="32">
        <v>945900</v>
      </c>
      <c r="E17" s="42">
        <v>2093830</v>
      </c>
      <c r="F17" s="33">
        <v>2093830</v>
      </c>
      <c r="G17" s="33"/>
      <c r="H17" s="33">
        <v>2085751.55</v>
      </c>
      <c r="I17" s="34">
        <f t="shared" si="2"/>
        <v>220.50444550163863</v>
      </c>
      <c r="J17" s="35">
        <f t="shared" si="0"/>
        <v>0.996141783239327</v>
      </c>
      <c r="K17" s="35">
        <f t="shared" si="1"/>
        <v>0.996141783239327</v>
      </c>
    </row>
    <row r="18" spans="1:11" s="5" customFormat="1" ht="25.5" customHeight="1">
      <c r="A18" s="63" t="s">
        <v>88</v>
      </c>
      <c r="B18" s="39" t="s">
        <v>89</v>
      </c>
      <c r="C18" s="40"/>
      <c r="D18" s="32">
        <v>397700</v>
      </c>
      <c r="E18" s="42">
        <v>867746</v>
      </c>
      <c r="F18" s="33">
        <v>867746</v>
      </c>
      <c r="G18" s="33"/>
      <c r="H18" s="33">
        <v>865831.53</v>
      </c>
      <c r="I18" s="34">
        <f t="shared" si="2"/>
        <v>217.7097133517727</v>
      </c>
      <c r="J18" s="35">
        <f t="shared" si="0"/>
        <v>0.997793743791386</v>
      </c>
      <c r="K18" s="35">
        <f t="shared" si="1"/>
        <v>0.997793743791386</v>
      </c>
    </row>
    <row r="19" spans="1:11" s="5" customFormat="1" ht="18.75" customHeight="1">
      <c r="A19" s="63" t="s">
        <v>90</v>
      </c>
      <c r="B19" s="41" t="s">
        <v>91</v>
      </c>
      <c r="C19" s="40"/>
      <c r="D19" s="32">
        <v>23900</v>
      </c>
      <c r="E19" s="42">
        <v>73665</v>
      </c>
      <c r="F19" s="33">
        <v>73665</v>
      </c>
      <c r="G19" s="33"/>
      <c r="H19" s="33">
        <v>73011.33</v>
      </c>
      <c r="I19" s="34">
        <f t="shared" si="2"/>
        <v>305.4867364016736</v>
      </c>
      <c r="J19" s="35">
        <f t="shared" si="0"/>
        <v>0.9911264508246793</v>
      </c>
      <c r="K19" s="35">
        <f t="shared" si="1"/>
        <v>0.9911264508246793</v>
      </c>
    </row>
    <row r="20" spans="1:11" s="5" customFormat="1" ht="54" customHeight="1">
      <c r="A20" s="63" t="s">
        <v>127</v>
      </c>
      <c r="B20" s="39" t="s">
        <v>252</v>
      </c>
      <c r="C20" s="40"/>
      <c r="D20" s="32"/>
      <c r="E20" s="42">
        <v>168540</v>
      </c>
      <c r="F20" s="33">
        <v>168540</v>
      </c>
      <c r="G20" s="33"/>
      <c r="H20" s="33">
        <v>168540</v>
      </c>
      <c r="I20" s="34"/>
      <c r="J20" s="35">
        <f>H20/E20</f>
        <v>1</v>
      </c>
      <c r="K20" s="35">
        <f>H20/F20</f>
        <v>1</v>
      </c>
    </row>
    <row r="21" spans="1:11" s="5" customFormat="1" ht="153.75" customHeight="1" hidden="1">
      <c r="A21" s="63" t="s">
        <v>256</v>
      </c>
      <c r="B21" s="41" t="s">
        <v>257</v>
      </c>
      <c r="C21" s="40"/>
      <c r="D21" s="32"/>
      <c r="E21" s="42"/>
      <c r="F21" s="33"/>
      <c r="G21" s="33"/>
      <c r="H21" s="33"/>
      <c r="I21" s="34"/>
      <c r="J21" s="35" t="e">
        <f>H21/E21</f>
        <v>#DIV/0!</v>
      </c>
      <c r="K21" s="35" t="e">
        <f>H21/F21</f>
        <v>#DIV/0!</v>
      </c>
    </row>
    <row r="22" spans="1:11" s="5" customFormat="1" ht="17.25" customHeight="1">
      <c r="A22" s="62" t="s">
        <v>15</v>
      </c>
      <c r="B22" s="26" t="s">
        <v>16</v>
      </c>
      <c r="C22" s="27">
        <v>33000000</v>
      </c>
      <c r="D22" s="27" t="e">
        <f>D23+D24+D25+D26+D27+D28+D29+#REF!</f>
        <v>#REF!</v>
      </c>
      <c r="E22" s="28">
        <f>E23+E24+E25+E26+E27+E28+E29+E30</f>
        <v>153358309</v>
      </c>
      <c r="F22" s="28">
        <f>F23+F24+F25+F26+F27+F28+F29+F30</f>
        <v>153358309</v>
      </c>
      <c r="G22" s="28">
        <f>G23+G24+G25+G26+G27+G28+G29+G30</f>
        <v>0</v>
      </c>
      <c r="H22" s="28">
        <f>H23+H24+H25+H26+H27+H28+H29+H30</f>
        <v>151788932.87</v>
      </c>
      <c r="I22" s="29" t="e">
        <f t="shared" si="2"/>
        <v>#REF!</v>
      </c>
      <c r="J22" s="30">
        <f t="shared" si="0"/>
        <v>0.9897666051469047</v>
      </c>
      <c r="K22" s="30">
        <f t="shared" si="1"/>
        <v>0.9897666051469047</v>
      </c>
    </row>
    <row r="23" spans="1:11" s="5" customFormat="1" ht="17.25" customHeight="1">
      <c r="A23" s="63" t="s">
        <v>92</v>
      </c>
      <c r="B23" s="43" t="s">
        <v>93</v>
      </c>
      <c r="C23" s="32"/>
      <c r="D23" s="32">
        <v>22257790</v>
      </c>
      <c r="E23" s="42">
        <v>92565522</v>
      </c>
      <c r="F23" s="33">
        <v>92565522</v>
      </c>
      <c r="G23" s="33"/>
      <c r="H23" s="33">
        <v>91366461.16</v>
      </c>
      <c r="I23" s="34">
        <f t="shared" si="2"/>
        <v>410.4920621499259</v>
      </c>
      <c r="J23" s="35">
        <f t="shared" si="0"/>
        <v>0.987046355769484</v>
      </c>
      <c r="K23" s="35">
        <f t="shared" si="1"/>
        <v>0.987046355769484</v>
      </c>
    </row>
    <row r="24" spans="1:11" s="5" customFormat="1" ht="16.5" customHeight="1">
      <c r="A24" s="63" t="s">
        <v>94</v>
      </c>
      <c r="B24" s="43" t="s">
        <v>95</v>
      </c>
      <c r="C24" s="32"/>
      <c r="D24" s="32">
        <v>3883600</v>
      </c>
      <c r="E24" s="42">
        <v>16274837</v>
      </c>
      <c r="F24" s="33">
        <v>16274837</v>
      </c>
      <c r="G24" s="33"/>
      <c r="H24" s="33">
        <v>16098020.49</v>
      </c>
      <c r="I24" s="34">
        <f t="shared" si="2"/>
        <v>414.5128357709342</v>
      </c>
      <c r="J24" s="35">
        <f t="shared" si="0"/>
        <v>0.9891355894992988</v>
      </c>
      <c r="K24" s="35">
        <f t="shared" si="1"/>
        <v>0.9891355894992988</v>
      </c>
    </row>
    <row r="25" spans="1:11" s="5" customFormat="1" ht="23.25" customHeight="1">
      <c r="A25" s="63" t="s">
        <v>96</v>
      </c>
      <c r="B25" s="43" t="s">
        <v>97</v>
      </c>
      <c r="C25" s="32"/>
      <c r="D25" s="32">
        <v>3053500</v>
      </c>
      <c r="E25" s="42">
        <v>12962574</v>
      </c>
      <c r="F25" s="33">
        <v>12962574</v>
      </c>
      <c r="G25" s="33"/>
      <c r="H25" s="33">
        <v>12915434.84</v>
      </c>
      <c r="I25" s="34">
        <f t="shared" si="2"/>
        <v>422.9715028655641</v>
      </c>
      <c r="J25" s="35">
        <f t="shared" si="0"/>
        <v>0.9963634413967473</v>
      </c>
      <c r="K25" s="35">
        <f t="shared" si="1"/>
        <v>0.9963634413967473</v>
      </c>
    </row>
    <row r="26" spans="1:11" s="5" customFormat="1" ht="39.75" customHeight="1">
      <c r="A26" s="63" t="s">
        <v>98</v>
      </c>
      <c r="B26" s="31" t="s">
        <v>99</v>
      </c>
      <c r="C26" s="32"/>
      <c r="D26" s="32">
        <v>5351100</v>
      </c>
      <c r="E26" s="42">
        <v>19627200</v>
      </c>
      <c r="F26" s="33">
        <v>19627200</v>
      </c>
      <c r="G26" s="33"/>
      <c r="H26" s="33">
        <v>19498074.69</v>
      </c>
      <c r="I26" s="34">
        <f t="shared" si="2"/>
        <v>364.37507596568935</v>
      </c>
      <c r="J26" s="35">
        <f t="shared" si="0"/>
        <v>0.9934211038762535</v>
      </c>
      <c r="K26" s="35">
        <f t="shared" si="1"/>
        <v>0.9934211038762535</v>
      </c>
    </row>
    <row r="27" spans="1:11" s="5" customFormat="1" ht="21.75" customHeight="1">
      <c r="A27" s="63" t="s">
        <v>100</v>
      </c>
      <c r="B27" s="43" t="s">
        <v>101</v>
      </c>
      <c r="C27" s="32"/>
      <c r="D27" s="32">
        <v>1763100</v>
      </c>
      <c r="E27" s="42">
        <v>5652172</v>
      </c>
      <c r="F27" s="42">
        <v>5652172</v>
      </c>
      <c r="G27" s="33"/>
      <c r="H27" s="33">
        <v>5642017.47</v>
      </c>
      <c r="I27" s="34">
        <f t="shared" si="2"/>
        <v>320.005528330781</v>
      </c>
      <c r="J27" s="35">
        <f t="shared" si="0"/>
        <v>0.998203428699622</v>
      </c>
      <c r="K27" s="35">
        <f t="shared" si="1"/>
        <v>0.998203428699622</v>
      </c>
    </row>
    <row r="28" spans="1:11" s="5" customFormat="1" ht="18" customHeight="1">
      <c r="A28" s="63" t="s">
        <v>102</v>
      </c>
      <c r="B28" s="43" t="s">
        <v>103</v>
      </c>
      <c r="C28" s="32"/>
      <c r="D28" s="32">
        <v>1597000</v>
      </c>
      <c r="E28" s="42">
        <v>1938451</v>
      </c>
      <c r="F28" s="33">
        <v>1938451</v>
      </c>
      <c r="G28" s="33"/>
      <c r="H28" s="33">
        <v>1938450.87</v>
      </c>
      <c r="I28" s="34">
        <f t="shared" si="2"/>
        <v>121.38076831559175</v>
      </c>
      <c r="J28" s="35">
        <f t="shared" si="0"/>
        <v>0.9999999329361434</v>
      </c>
      <c r="K28" s="35">
        <f t="shared" si="1"/>
        <v>0.9999999329361434</v>
      </c>
    </row>
    <row r="29" spans="1:11" s="5" customFormat="1" ht="19.5" customHeight="1">
      <c r="A29" s="63" t="s">
        <v>104</v>
      </c>
      <c r="B29" s="43" t="s">
        <v>105</v>
      </c>
      <c r="C29" s="32"/>
      <c r="D29" s="32">
        <v>273210</v>
      </c>
      <c r="E29" s="42">
        <v>623204</v>
      </c>
      <c r="F29" s="33">
        <v>623204</v>
      </c>
      <c r="G29" s="33"/>
      <c r="H29" s="33">
        <v>616124.35</v>
      </c>
      <c r="I29" s="34">
        <f t="shared" si="2"/>
        <v>225.51310347351853</v>
      </c>
      <c r="J29" s="35">
        <f t="shared" si="0"/>
        <v>0.9886399156616452</v>
      </c>
      <c r="K29" s="35">
        <f t="shared" si="1"/>
        <v>0.9886399156616452</v>
      </c>
    </row>
    <row r="30" spans="1:11" s="5" customFormat="1" ht="39.75" customHeight="1">
      <c r="A30" s="63" t="s">
        <v>277</v>
      </c>
      <c r="B30" s="43" t="s">
        <v>304</v>
      </c>
      <c r="C30" s="32"/>
      <c r="D30" s="32"/>
      <c r="E30" s="42">
        <v>3714349</v>
      </c>
      <c r="F30" s="33">
        <v>3714349</v>
      </c>
      <c r="G30" s="33"/>
      <c r="H30" s="33">
        <v>3714349</v>
      </c>
      <c r="I30" s="34"/>
      <c r="J30" s="35">
        <f t="shared" si="0"/>
        <v>1</v>
      </c>
      <c r="K30" s="35">
        <f t="shared" si="1"/>
        <v>1</v>
      </c>
    </row>
    <row r="31" spans="1:11" s="5" customFormat="1" ht="19.5" customHeight="1">
      <c r="A31" s="62" t="s">
        <v>17</v>
      </c>
      <c r="B31" s="36" t="s">
        <v>18</v>
      </c>
      <c r="C31" s="37">
        <f>SUM(C32:C39)</f>
        <v>265200</v>
      </c>
      <c r="D31" s="27" t="e">
        <f>#REF!+D33+D34+D35+D36+D37+D38+D39+#REF!+#REF!</f>
        <v>#REF!</v>
      </c>
      <c r="E31" s="28">
        <f>E32+E33+E34+E35+E36+E37+E38+E39+E40</f>
        <v>1284740</v>
      </c>
      <c r="F31" s="28">
        <f>F32+F33+F34+F35+F36+F37+F38+F39+F40</f>
        <v>1284740</v>
      </c>
      <c r="G31" s="28">
        <f>G32+G33+G34+G35+G36+G37+G38+G39+G40</f>
        <v>0</v>
      </c>
      <c r="H31" s="28">
        <f>H32+H33+H34+H35+H36+H37+H38+H39+H40</f>
        <v>1236376.4100000001</v>
      </c>
      <c r="I31" s="28" t="e">
        <f>#REF!+#REF!+#REF!+I32+I33+I34+I35+I36+I37+I38+I39+I40</f>
        <v>#REF!</v>
      </c>
      <c r="J31" s="30">
        <f t="shared" si="0"/>
        <v>0.962355348163831</v>
      </c>
      <c r="K31" s="30">
        <f t="shared" si="1"/>
        <v>0.962355348163831</v>
      </c>
    </row>
    <row r="32" spans="1:11" s="5" customFormat="1" ht="20.25" customHeight="1">
      <c r="A32" s="63" t="s">
        <v>278</v>
      </c>
      <c r="B32" s="72" t="s">
        <v>279</v>
      </c>
      <c r="C32" s="40"/>
      <c r="D32" s="32"/>
      <c r="E32" s="33">
        <v>21750</v>
      </c>
      <c r="F32" s="33">
        <v>21750</v>
      </c>
      <c r="G32" s="33"/>
      <c r="H32" s="33">
        <v>18400</v>
      </c>
      <c r="I32" s="34"/>
      <c r="J32" s="35">
        <f t="shared" si="0"/>
        <v>0.8459770114942529</v>
      </c>
      <c r="K32" s="35">
        <f t="shared" si="1"/>
        <v>0.8459770114942529</v>
      </c>
    </row>
    <row r="33" spans="1:11" s="5" customFormat="1" ht="20.25" customHeight="1">
      <c r="A33" s="63" t="s">
        <v>19</v>
      </c>
      <c r="B33" s="41" t="s">
        <v>20</v>
      </c>
      <c r="C33" s="40">
        <v>110000</v>
      </c>
      <c r="D33" s="32">
        <v>125000</v>
      </c>
      <c r="E33" s="42">
        <v>495000</v>
      </c>
      <c r="F33" s="33">
        <v>495000</v>
      </c>
      <c r="G33" s="33"/>
      <c r="H33" s="33">
        <v>463981.43</v>
      </c>
      <c r="I33" s="34">
        <f t="shared" si="2"/>
        <v>371.185144</v>
      </c>
      <c r="J33" s="35">
        <f t="shared" si="0"/>
        <v>0.9373362222222222</v>
      </c>
      <c r="K33" s="35">
        <f t="shared" si="1"/>
        <v>0.9373362222222222</v>
      </c>
    </row>
    <row r="34" spans="1:11" s="5" customFormat="1" ht="20.25" customHeight="1">
      <c r="A34" s="63" t="s">
        <v>21</v>
      </c>
      <c r="B34" s="41" t="s">
        <v>22</v>
      </c>
      <c r="C34" s="32">
        <v>1000</v>
      </c>
      <c r="D34" s="32">
        <v>3000</v>
      </c>
      <c r="E34" s="42">
        <v>16500</v>
      </c>
      <c r="F34" s="33">
        <v>16500</v>
      </c>
      <c r="G34" s="33"/>
      <c r="H34" s="33">
        <v>16497.04</v>
      </c>
      <c r="I34" s="34">
        <f t="shared" si="2"/>
        <v>549.9013333333334</v>
      </c>
      <c r="J34" s="35">
        <f t="shared" si="0"/>
        <v>0.9998206060606061</v>
      </c>
      <c r="K34" s="35">
        <f t="shared" si="1"/>
        <v>0.9998206060606061</v>
      </c>
    </row>
    <row r="35" spans="1:11" s="5" customFormat="1" ht="36" customHeight="1">
      <c r="A35" s="63" t="s">
        <v>23</v>
      </c>
      <c r="B35" s="41" t="s">
        <v>128</v>
      </c>
      <c r="C35" s="40">
        <v>103700</v>
      </c>
      <c r="D35" s="32">
        <v>128800</v>
      </c>
      <c r="E35" s="42">
        <v>512490</v>
      </c>
      <c r="F35" s="33">
        <v>512490</v>
      </c>
      <c r="G35" s="33"/>
      <c r="H35" s="33">
        <v>503229.84</v>
      </c>
      <c r="I35" s="34">
        <f t="shared" si="2"/>
        <v>390.70639751552795</v>
      </c>
      <c r="J35" s="35">
        <f t="shared" si="0"/>
        <v>0.981931042556928</v>
      </c>
      <c r="K35" s="35">
        <f t="shared" si="1"/>
        <v>0.981931042556928</v>
      </c>
    </row>
    <row r="36" spans="1:11" s="5" customFormat="1" ht="39" customHeight="1">
      <c r="A36" s="63" t="s">
        <v>24</v>
      </c>
      <c r="B36" s="41" t="s">
        <v>129</v>
      </c>
      <c r="C36" s="40">
        <v>20000</v>
      </c>
      <c r="D36" s="32">
        <v>20000</v>
      </c>
      <c r="E36" s="42">
        <v>30000</v>
      </c>
      <c r="F36" s="33">
        <v>30000</v>
      </c>
      <c r="G36" s="33"/>
      <c r="H36" s="33">
        <v>27656.99</v>
      </c>
      <c r="I36" s="34">
        <f t="shared" si="2"/>
        <v>138.28495</v>
      </c>
      <c r="J36" s="35">
        <f t="shared" si="0"/>
        <v>0.9218996666666667</v>
      </c>
      <c r="K36" s="35">
        <f t="shared" si="1"/>
        <v>0.9218996666666667</v>
      </c>
    </row>
    <row r="37" spans="1:11" s="5" customFormat="1" ht="38.25" customHeight="1">
      <c r="A37" s="63" t="s">
        <v>25</v>
      </c>
      <c r="B37" s="41" t="s">
        <v>130</v>
      </c>
      <c r="C37" s="40">
        <v>20500</v>
      </c>
      <c r="D37" s="32">
        <v>65000</v>
      </c>
      <c r="E37" s="42">
        <v>130000</v>
      </c>
      <c r="F37" s="33">
        <v>130000</v>
      </c>
      <c r="G37" s="33"/>
      <c r="H37" s="33">
        <v>129975.08</v>
      </c>
      <c r="I37" s="34">
        <f t="shared" si="2"/>
        <v>199.96166153846153</v>
      </c>
      <c r="J37" s="35">
        <f t="shared" si="0"/>
        <v>0.9998083076923077</v>
      </c>
      <c r="K37" s="35">
        <f t="shared" si="1"/>
        <v>0.9998083076923077</v>
      </c>
    </row>
    <row r="38" spans="1:11" s="5" customFormat="1" ht="41.25" customHeight="1">
      <c r="A38" s="63" t="s">
        <v>26</v>
      </c>
      <c r="B38" s="41" t="s">
        <v>305</v>
      </c>
      <c r="C38" s="32">
        <v>5000</v>
      </c>
      <c r="D38" s="32">
        <v>5300</v>
      </c>
      <c r="E38" s="42">
        <v>8000</v>
      </c>
      <c r="F38" s="33">
        <v>8000</v>
      </c>
      <c r="G38" s="33"/>
      <c r="H38" s="33">
        <v>7998</v>
      </c>
      <c r="I38" s="34">
        <f t="shared" si="2"/>
        <v>150.9056603773585</v>
      </c>
      <c r="J38" s="35">
        <f t="shared" si="0"/>
        <v>0.99975</v>
      </c>
      <c r="K38" s="35">
        <f t="shared" si="1"/>
        <v>0.99975</v>
      </c>
    </row>
    <row r="39" spans="1:11" s="5" customFormat="1" ht="40.5" customHeight="1">
      <c r="A39" s="63" t="s">
        <v>27</v>
      </c>
      <c r="B39" s="41" t="s">
        <v>28</v>
      </c>
      <c r="C39" s="32">
        <v>5000</v>
      </c>
      <c r="D39" s="32">
        <v>5300</v>
      </c>
      <c r="E39" s="42">
        <v>12000</v>
      </c>
      <c r="F39" s="33">
        <v>12000</v>
      </c>
      <c r="G39" s="33"/>
      <c r="H39" s="33">
        <v>12000</v>
      </c>
      <c r="I39" s="34">
        <f t="shared" si="2"/>
        <v>226.41509433962264</v>
      </c>
      <c r="J39" s="35">
        <f t="shared" si="0"/>
        <v>1</v>
      </c>
      <c r="K39" s="35">
        <f t="shared" si="1"/>
        <v>1</v>
      </c>
    </row>
    <row r="40" spans="1:11" s="5" customFormat="1" ht="36.75" customHeight="1">
      <c r="A40" s="63" t="s">
        <v>285</v>
      </c>
      <c r="B40" s="41" t="s">
        <v>293</v>
      </c>
      <c r="C40" s="32"/>
      <c r="D40" s="32"/>
      <c r="E40" s="42">
        <v>59000</v>
      </c>
      <c r="F40" s="33">
        <v>59000</v>
      </c>
      <c r="G40" s="33"/>
      <c r="H40" s="33">
        <v>56638.03</v>
      </c>
      <c r="I40" s="34"/>
      <c r="J40" s="35">
        <f t="shared" si="0"/>
        <v>0.9599666101694915</v>
      </c>
      <c r="K40" s="35">
        <f t="shared" si="1"/>
        <v>0.9599666101694915</v>
      </c>
    </row>
    <row r="41" spans="1:11" s="5" customFormat="1" ht="21.75" customHeight="1">
      <c r="A41" s="62">
        <v>100000</v>
      </c>
      <c r="B41" s="36" t="s">
        <v>29</v>
      </c>
      <c r="C41" s="27">
        <f>SUM(C42:C44)</f>
        <v>3743300</v>
      </c>
      <c r="D41" s="27">
        <f>D42+D43+D44</f>
        <v>3853400</v>
      </c>
      <c r="E41" s="28">
        <f>E42+E43+E44</f>
        <v>9469149</v>
      </c>
      <c r="F41" s="28">
        <f>F42+F43+F44</f>
        <v>9469149</v>
      </c>
      <c r="G41" s="28">
        <f>G42+G43+G44</f>
        <v>0</v>
      </c>
      <c r="H41" s="28">
        <f>H42+H43+H44</f>
        <v>9391104.620000001</v>
      </c>
      <c r="I41" s="29">
        <f t="shared" si="2"/>
        <v>243.709571287694</v>
      </c>
      <c r="J41" s="30">
        <f t="shared" si="0"/>
        <v>0.9917580365458396</v>
      </c>
      <c r="K41" s="30">
        <f t="shared" si="1"/>
        <v>0.9917580365458396</v>
      </c>
    </row>
    <row r="42" spans="1:11" s="5" customFormat="1" ht="20.25" customHeight="1">
      <c r="A42" s="63">
        <v>100203</v>
      </c>
      <c r="B42" s="41" t="s">
        <v>30</v>
      </c>
      <c r="C42" s="32">
        <v>3100000</v>
      </c>
      <c r="D42" s="32">
        <v>3225000</v>
      </c>
      <c r="E42" s="42">
        <v>8681929</v>
      </c>
      <c r="F42" s="33">
        <v>8681929</v>
      </c>
      <c r="G42" s="33"/>
      <c r="H42" s="33">
        <v>8604684.87</v>
      </c>
      <c r="I42" s="34">
        <f t="shared" si="2"/>
        <v>266.8119339534884</v>
      </c>
      <c r="J42" s="35">
        <f t="shared" si="0"/>
        <v>0.9911028839328218</v>
      </c>
      <c r="K42" s="35">
        <f t="shared" si="1"/>
        <v>0.9911028839328218</v>
      </c>
    </row>
    <row r="43" spans="1:11" s="5" customFormat="1" ht="57.75" customHeight="1">
      <c r="A43" s="63">
        <v>100302</v>
      </c>
      <c r="B43" s="41" t="s">
        <v>31</v>
      </c>
      <c r="C43" s="32">
        <v>215900</v>
      </c>
      <c r="D43" s="32">
        <v>247900</v>
      </c>
      <c r="E43" s="42">
        <v>684390</v>
      </c>
      <c r="F43" s="33">
        <v>684390</v>
      </c>
      <c r="G43" s="33"/>
      <c r="H43" s="33">
        <v>683596.29</v>
      </c>
      <c r="I43" s="34">
        <f t="shared" si="2"/>
        <v>275.7548567970956</v>
      </c>
      <c r="J43" s="35">
        <f t="shared" si="0"/>
        <v>0.9988402665147066</v>
      </c>
      <c r="K43" s="35">
        <f t="shared" si="1"/>
        <v>0.9988402665147066</v>
      </c>
    </row>
    <row r="44" spans="1:11" s="5" customFormat="1" ht="39" customHeight="1">
      <c r="A44" s="63">
        <v>100400</v>
      </c>
      <c r="B44" s="41" t="s">
        <v>32</v>
      </c>
      <c r="C44" s="40">
        <v>427400</v>
      </c>
      <c r="D44" s="32">
        <v>380500</v>
      </c>
      <c r="E44" s="42">
        <v>102830</v>
      </c>
      <c r="F44" s="33">
        <v>102830</v>
      </c>
      <c r="G44" s="33"/>
      <c r="H44" s="33">
        <v>102823.46</v>
      </c>
      <c r="I44" s="34">
        <f t="shared" si="2"/>
        <v>27.023248357424446</v>
      </c>
      <c r="J44" s="35">
        <f t="shared" si="0"/>
        <v>0.9999363998833026</v>
      </c>
      <c r="K44" s="35">
        <f t="shared" si="1"/>
        <v>0.9999363998833026</v>
      </c>
    </row>
    <row r="45" spans="1:11" s="5" customFormat="1" ht="19.5" customHeight="1">
      <c r="A45" s="62">
        <v>110000</v>
      </c>
      <c r="B45" s="36" t="s">
        <v>33</v>
      </c>
      <c r="C45" s="37">
        <v>2824700</v>
      </c>
      <c r="D45" s="27">
        <f>D46+D47+D49+D51</f>
        <v>3797700</v>
      </c>
      <c r="E45" s="28">
        <f>E46+E47+E48+E49+E50+E51</f>
        <v>20878068</v>
      </c>
      <c r="F45" s="28">
        <f>F46+F47+F48+F49+F50+F51</f>
        <v>20878068</v>
      </c>
      <c r="G45" s="28">
        <f>G46+G47+G48+G49+G50+G51</f>
        <v>0</v>
      </c>
      <c r="H45" s="28">
        <f>H46+H47+H48+H49+H50+H51</f>
        <v>20356786.84</v>
      </c>
      <c r="I45" s="29">
        <f t="shared" si="2"/>
        <v>536.029355662638</v>
      </c>
      <c r="J45" s="30">
        <f t="shared" si="0"/>
        <v>0.9750321169564157</v>
      </c>
      <c r="K45" s="30">
        <f t="shared" si="1"/>
        <v>0.9750321169564157</v>
      </c>
    </row>
    <row r="46" spans="1:11" s="5" customFormat="1" ht="38.25" customHeight="1">
      <c r="A46" s="63" t="s">
        <v>106</v>
      </c>
      <c r="B46" s="39" t="s">
        <v>107</v>
      </c>
      <c r="C46" s="40"/>
      <c r="D46" s="32">
        <v>314800</v>
      </c>
      <c r="E46" s="42">
        <v>1918864</v>
      </c>
      <c r="F46" s="42">
        <v>1918864</v>
      </c>
      <c r="G46" s="33"/>
      <c r="H46" s="33">
        <v>1879438.37</v>
      </c>
      <c r="I46" s="34">
        <f t="shared" si="2"/>
        <v>597.026165819568</v>
      </c>
      <c r="J46" s="35">
        <f t="shared" si="0"/>
        <v>0.9794536611244987</v>
      </c>
      <c r="K46" s="35">
        <f t="shared" si="1"/>
        <v>0.9794536611244987</v>
      </c>
    </row>
    <row r="47" spans="1:11" s="5" customFormat="1" ht="21.75" customHeight="1">
      <c r="A47" s="63" t="s">
        <v>108</v>
      </c>
      <c r="B47" s="39" t="s">
        <v>109</v>
      </c>
      <c r="C47" s="40"/>
      <c r="D47" s="32">
        <v>612400</v>
      </c>
      <c r="E47" s="42">
        <v>3482854</v>
      </c>
      <c r="F47" s="33">
        <v>3482854</v>
      </c>
      <c r="G47" s="33"/>
      <c r="H47" s="33">
        <v>3259469.16</v>
      </c>
      <c r="I47" s="34">
        <f t="shared" si="2"/>
        <v>532.2451273677335</v>
      </c>
      <c r="J47" s="35">
        <f t="shared" si="0"/>
        <v>0.9358615549201891</v>
      </c>
      <c r="K47" s="35">
        <f t="shared" si="1"/>
        <v>0.9358615549201891</v>
      </c>
    </row>
    <row r="48" spans="1:11" s="5" customFormat="1" ht="38.25" customHeight="1">
      <c r="A48" s="63" t="s">
        <v>280</v>
      </c>
      <c r="B48" s="72" t="s">
        <v>281</v>
      </c>
      <c r="C48" s="40"/>
      <c r="D48" s="32"/>
      <c r="E48" s="42">
        <v>892916</v>
      </c>
      <c r="F48" s="33">
        <v>892916</v>
      </c>
      <c r="G48" s="33"/>
      <c r="H48" s="33">
        <v>856906.3</v>
      </c>
      <c r="I48" s="34"/>
      <c r="J48" s="35">
        <f t="shared" si="0"/>
        <v>0.9596717944353109</v>
      </c>
      <c r="K48" s="35">
        <f t="shared" si="1"/>
        <v>0.9596717944353109</v>
      </c>
    </row>
    <row r="49" spans="1:11" s="5" customFormat="1" ht="22.5" customHeight="1">
      <c r="A49" s="63" t="s">
        <v>110</v>
      </c>
      <c r="B49" s="39" t="s">
        <v>111</v>
      </c>
      <c r="C49" s="40"/>
      <c r="D49" s="32">
        <v>2771100</v>
      </c>
      <c r="E49" s="42">
        <v>14200265</v>
      </c>
      <c r="F49" s="33">
        <v>14200265</v>
      </c>
      <c r="G49" s="33"/>
      <c r="H49" s="33">
        <v>13982268.75</v>
      </c>
      <c r="I49" s="34">
        <f t="shared" si="2"/>
        <v>504.57467251272055</v>
      </c>
      <c r="J49" s="35">
        <f t="shared" si="0"/>
        <v>0.9846484378988702</v>
      </c>
      <c r="K49" s="35">
        <f t="shared" si="1"/>
        <v>0.9846484378988702</v>
      </c>
    </row>
    <row r="50" spans="1:11" s="5" customFormat="1" ht="152.25" customHeight="1" hidden="1">
      <c r="A50" s="63" t="s">
        <v>258</v>
      </c>
      <c r="B50" s="41" t="s">
        <v>257</v>
      </c>
      <c r="C50" s="40"/>
      <c r="D50" s="32"/>
      <c r="E50" s="42"/>
      <c r="F50" s="33"/>
      <c r="G50" s="33"/>
      <c r="H50" s="33"/>
      <c r="I50" s="34"/>
      <c r="J50" s="35" t="e">
        <f>H50/E50</f>
        <v>#DIV/0!</v>
      </c>
      <c r="K50" s="35" t="e">
        <f>H50/F50</f>
        <v>#DIV/0!</v>
      </c>
    </row>
    <row r="51" spans="1:11" s="5" customFormat="1" ht="18.75" customHeight="1">
      <c r="A51" s="63" t="s">
        <v>112</v>
      </c>
      <c r="B51" s="39" t="s">
        <v>113</v>
      </c>
      <c r="C51" s="40"/>
      <c r="D51" s="32">
        <v>99400</v>
      </c>
      <c r="E51" s="42">
        <v>383169</v>
      </c>
      <c r="F51" s="33">
        <v>383169</v>
      </c>
      <c r="G51" s="33"/>
      <c r="H51" s="33">
        <v>378704.26</v>
      </c>
      <c r="I51" s="34">
        <f t="shared" si="2"/>
        <v>380.99020120724344</v>
      </c>
      <c r="J51" s="35">
        <f t="shared" si="0"/>
        <v>0.9883478569508494</v>
      </c>
      <c r="K51" s="35">
        <f t="shared" si="1"/>
        <v>0.9883478569508494</v>
      </c>
    </row>
    <row r="52" spans="1:11" s="5" customFormat="1" ht="19.5" customHeight="1">
      <c r="A52" s="62">
        <v>120000</v>
      </c>
      <c r="B52" s="36" t="s">
        <v>34</v>
      </c>
      <c r="C52" s="37">
        <f>SUM(C53:C54)</f>
        <v>430000</v>
      </c>
      <c r="D52" s="27">
        <f>D53+D54</f>
        <v>576500</v>
      </c>
      <c r="E52" s="28">
        <f>E53+E54</f>
        <v>1600000</v>
      </c>
      <c r="F52" s="28">
        <f>F53+F54</f>
        <v>1600000</v>
      </c>
      <c r="G52" s="28">
        <f>G53+G54</f>
        <v>0</v>
      </c>
      <c r="H52" s="28">
        <f>H53+H54</f>
        <v>1600000</v>
      </c>
      <c r="I52" s="29">
        <f t="shared" si="2"/>
        <v>277.5368603642671</v>
      </c>
      <c r="J52" s="30">
        <f t="shared" si="0"/>
        <v>1</v>
      </c>
      <c r="K52" s="30">
        <f t="shared" si="1"/>
        <v>1</v>
      </c>
    </row>
    <row r="53" spans="1:11" s="5" customFormat="1" ht="18.75">
      <c r="A53" s="63">
        <v>120100</v>
      </c>
      <c r="B53" s="41" t="s">
        <v>35</v>
      </c>
      <c r="C53" s="32">
        <v>280000</v>
      </c>
      <c r="D53" s="32">
        <v>426500</v>
      </c>
      <c r="E53" s="42">
        <v>1000000</v>
      </c>
      <c r="F53" s="42">
        <v>1000000</v>
      </c>
      <c r="G53" s="33"/>
      <c r="H53" s="42">
        <v>1000000</v>
      </c>
      <c r="I53" s="34">
        <f t="shared" si="2"/>
        <v>234.46658851113716</v>
      </c>
      <c r="J53" s="35">
        <f t="shared" si="0"/>
        <v>1</v>
      </c>
      <c r="K53" s="35">
        <f t="shared" si="1"/>
        <v>1</v>
      </c>
    </row>
    <row r="54" spans="1:11" s="5" customFormat="1" ht="21.75" customHeight="1">
      <c r="A54" s="63">
        <v>120201</v>
      </c>
      <c r="B54" s="41" t="s">
        <v>36</v>
      </c>
      <c r="C54" s="32">
        <v>150000</v>
      </c>
      <c r="D54" s="32">
        <v>150000</v>
      </c>
      <c r="E54" s="42">
        <v>600000</v>
      </c>
      <c r="F54" s="42">
        <v>600000</v>
      </c>
      <c r="G54" s="33"/>
      <c r="H54" s="42">
        <v>600000</v>
      </c>
      <c r="I54" s="34">
        <f t="shared" si="2"/>
        <v>400</v>
      </c>
      <c r="J54" s="35">
        <f t="shared" si="0"/>
        <v>1</v>
      </c>
      <c r="K54" s="35">
        <f t="shared" si="1"/>
        <v>1</v>
      </c>
    </row>
    <row r="55" spans="1:11" s="5" customFormat="1" ht="18.75">
      <c r="A55" s="62">
        <v>130000</v>
      </c>
      <c r="B55" s="36" t="s">
        <v>37</v>
      </c>
      <c r="C55" s="27">
        <v>2247300</v>
      </c>
      <c r="D55" s="27">
        <f>D56+D58+D59+D60+D61</f>
        <v>3674300</v>
      </c>
      <c r="E55" s="28">
        <f>E56+E58+E59+E60+E61+E57</f>
        <v>8560694</v>
      </c>
      <c r="F55" s="28">
        <f>F56+F58+F59+F60+F61+F57</f>
        <v>8560694</v>
      </c>
      <c r="G55" s="28">
        <f>G56+G58+G59+G60+G61+G57</f>
        <v>0</v>
      </c>
      <c r="H55" s="28">
        <f>H56+H58+H59+H60+H61+H57</f>
        <v>8477118.13</v>
      </c>
      <c r="I55" s="29">
        <f t="shared" si="2"/>
        <v>230.7138265792124</v>
      </c>
      <c r="J55" s="30">
        <f t="shared" si="0"/>
        <v>0.9902372552972926</v>
      </c>
      <c r="K55" s="30">
        <f t="shared" si="1"/>
        <v>0.9902372552972926</v>
      </c>
    </row>
    <row r="56" spans="1:11" s="5" customFormat="1" ht="20.25" customHeight="1">
      <c r="A56" s="63" t="s">
        <v>114</v>
      </c>
      <c r="B56" s="39" t="s">
        <v>115</v>
      </c>
      <c r="C56" s="32"/>
      <c r="D56" s="32">
        <v>165000</v>
      </c>
      <c r="E56" s="42">
        <v>160000</v>
      </c>
      <c r="F56" s="33">
        <v>160000</v>
      </c>
      <c r="G56" s="33"/>
      <c r="H56" s="33">
        <v>159638.43</v>
      </c>
      <c r="I56" s="34">
        <f t="shared" si="2"/>
        <v>96.75056363636362</v>
      </c>
      <c r="J56" s="35">
        <f t="shared" si="0"/>
        <v>0.9977401874999999</v>
      </c>
      <c r="K56" s="35">
        <f t="shared" si="1"/>
        <v>0.9977401874999999</v>
      </c>
    </row>
    <row r="57" spans="1:11" s="5" customFormat="1" ht="39" customHeight="1">
      <c r="A57" s="63" t="s">
        <v>259</v>
      </c>
      <c r="B57" s="41" t="s">
        <v>260</v>
      </c>
      <c r="C57" s="32"/>
      <c r="D57" s="32"/>
      <c r="E57" s="42">
        <v>236094</v>
      </c>
      <c r="F57" s="33">
        <v>236094</v>
      </c>
      <c r="G57" s="33"/>
      <c r="H57" s="33">
        <v>235595.13</v>
      </c>
      <c r="I57" s="34"/>
      <c r="J57" s="35">
        <f t="shared" si="0"/>
        <v>0.9978869856921396</v>
      </c>
      <c r="K57" s="35">
        <f t="shared" si="1"/>
        <v>0.9978869856921396</v>
      </c>
    </row>
    <row r="58" spans="1:11" s="5" customFormat="1" ht="39.75" customHeight="1">
      <c r="A58" s="63" t="s">
        <v>116</v>
      </c>
      <c r="B58" s="41" t="s">
        <v>117</v>
      </c>
      <c r="C58" s="32"/>
      <c r="D58" s="32">
        <v>1613300</v>
      </c>
      <c r="E58" s="42">
        <v>5070600</v>
      </c>
      <c r="F58" s="33">
        <v>5070600</v>
      </c>
      <c r="G58" s="33"/>
      <c r="H58" s="33">
        <v>4993813.65</v>
      </c>
      <c r="I58" s="34">
        <f t="shared" si="2"/>
        <v>309.54029938635097</v>
      </c>
      <c r="J58" s="35">
        <f t="shared" si="0"/>
        <v>0.9848565554372264</v>
      </c>
      <c r="K58" s="35">
        <f t="shared" si="1"/>
        <v>0.9848565554372264</v>
      </c>
    </row>
    <row r="59" spans="1:11" s="5" customFormat="1" ht="18.75" hidden="1">
      <c r="A59" s="63" t="s">
        <v>118</v>
      </c>
      <c r="B59" s="41" t="s">
        <v>119</v>
      </c>
      <c r="C59" s="32"/>
      <c r="D59" s="32">
        <v>445000</v>
      </c>
      <c r="E59" s="42"/>
      <c r="F59" s="33"/>
      <c r="G59" s="33"/>
      <c r="H59" s="33"/>
      <c r="I59" s="34">
        <f t="shared" si="2"/>
        <v>0</v>
      </c>
      <c r="J59" s="35" t="e">
        <f t="shared" si="0"/>
        <v>#DIV/0!</v>
      </c>
      <c r="K59" s="35" t="e">
        <f t="shared" si="1"/>
        <v>#DIV/0!</v>
      </c>
    </row>
    <row r="60" spans="1:11" s="5" customFormat="1" ht="18.75">
      <c r="A60" s="63" t="s">
        <v>120</v>
      </c>
      <c r="B60" s="38" t="s">
        <v>50</v>
      </c>
      <c r="C60" s="32"/>
      <c r="D60" s="32">
        <v>815000</v>
      </c>
      <c r="E60" s="42">
        <v>1094000</v>
      </c>
      <c r="F60" s="33">
        <v>1094000</v>
      </c>
      <c r="G60" s="33"/>
      <c r="H60" s="33">
        <v>1088577.14</v>
      </c>
      <c r="I60" s="34">
        <f t="shared" si="2"/>
        <v>133.56774723926378</v>
      </c>
      <c r="J60" s="35">
        <f t="shared" si="0"/>
        <v>0.9950430895795246</v>
      </c>
      <c r="K60" s="35">
        <f t="shared" si="1"/>
        <v>0.9950430895795246</v>
      </c>
    </row>
    <row r="61" spans="1:11" s="5" customFormat="1" ht="77.25" customHeight="1">
      <c r="A61" s="63" t="s">
        <v>121</v>
      </c>
      <c r="B61" s="41" t="s">
        <v>122</v>
      </c>
      <c r="C61" s="32"/>
      <c r="D61" s="32">
        <v>636000</v>
      </c>
      <c r="E61" s="42">
        <v>2000000</v>
      </c>
      <c r="F61" s="33">
        <v>2000000</v>
      </c>
      <c r="G61" s="33"/>
      <c r="H61" s="33">
        <v>1999493.78</v>
      </c>
      <c r="I61" s="34">
        <f t="shared" si="2"/>
        <v>314.3858144654088</v>
      </c>
      <c r="J61" s="35">
        <f t="shared" si="0"/>
        <v>0.99974689</v>
      </c>
      <c r="K61" s="35">
        <f t="shared" si="1"/>
        <v>0.99974689</v>
      </c>
    </row>
    <row r="62" spans="1:11" s="5" customFormat="1" ht="19.5" customHeight="1">
      <c r="A62" s="62">
        <v>150000</v>
      </c>
      <c r="B62" s="36" t="s">
        <v>38</v>
      </c>
      <c r="C62" s="37">
        <f>SUM(C63:C67)</f>
        <v>405000</v>
      </c>
      <c r="D62" s="27" t="e">
        <f>#REF!+D66+D67</f>
        <v>#REF!</v>
      </c>
      <c r="E62" s="28">
        <f>E66+E67+E65</f>
        <v>31491.84</v>
      </c>
      <c r="F62" s="28">
        <f>F66+F67+F65</f>
        <v>31491.84</v>
      </c>
      <c r="G62" s="28">
        <f>G66+G67+G65</f>
        <v>0</v>
      </c>
      <c r="H62" s="28">
        <f>H66+H67+H65</f>
        <v>31490.2</v>
      </c>
      <c r="I62" s="29" t="e">
        <f t="shared" si="2"/>
        <v>#REF!</v>
      </c>
      <c r="J62" s="35">
        <f t="shared" si="0"/>
        <v>0.9999479230175182</v>
      </c>
      <c r="K62" s="35">
        <f t="shared" si="1"/>
        <v>0.9999479230175182</v>
      </c>
    </row>
    <row r="63" spans="1:11" s="5" customFormat="1" ht="15" customHeight="1" hidden="1">
      <c r="A63" s="63" t="s">
        <v>216</v>
      </c>
      <c r="B63" s="44" t="s">
        <v>214</v>
      </c>
      <c r="C63" s="40"/>
      <c r="D63" s="32"/>
      <c r="E63" s="33"/>
      <c r="F63" s="33"/>
      <c r="G63" s="33"/>
      <c r="H63" s="33"/>
      <c r="I63" s="34"/>
      <c r="J63" s="65" t="e">
        <f t="shared" si="0"/>
        <v>#DIV/0!</v>
      </c>
      <c r="K63" s="65" t="e">
        <f t="shared" si="1"/>
        <v>#DIV/0!</v>
      </c>
    </row>
    <row r="64" spans="1:11" s="5" customFormat="1" ht="15" customHeight="1" hidden="1">
      <c r="A64" s="63" t="s">
        <v>217</v>
      </c>
      <c r="B64" s="44" t="s">
        <v>215</v>
      </c>
      <c r="C64" s="40"/>
      <c r="D64" s="32"/>
      <c r="E64" s="33"/>
      <c r="F64" s="33"/>
      <c r="G64" s="33"/>
      <c r="H64" s="33"/>
      <c r="I64" s="34"/>
      <c r="J64" s="65" t="e">
        <f t="shared" si="0"/>
        <v>#DIV/0!</v>
      </c>
      <c r="K64" s="65" t="e">
        <f t="shared" si="1"/>
        <v>#DIV/0!</v>
      </c>
    </row>
    <row r="65" spans="1:11" s="5" customFormat="1" ht="15" customHeight="1" hidden="1">
      <c r="A65" s="63" t="s">
        <v>63</v>
      </c>
      <c r="B65" s="38" t="s">
        <v>286</v>
      </c>
      <c r="C65" s="40"/>
      <c r="D65" s="32"/>
      <c r="E65" s="33">
        <v>0</v>
      </c>
      <c r="F65" s="33">
        <v>0</v>
      </c>
      <c r="G65" s="33"/>
      <c r="H65" s="33">
        <v>0</v>
      </c>
      <c r="I65" s="34"/>
      <c r="J65" s="65" t="e">
        <f t="shared" si="0"/>
        <v>#DIV/0!</v>
      </c>
      <c r="K65" s="65">
        <v>0</v>
      </c>
    </row>
    <row r="66" spans="1:11" s="5" customFormat="1" ht="19.5" customHeight="1">
      <c r="A66" s="63">
        <v>150202</v>
      </c>
      <c r="B66" s="44" t="s">
        <v>39</v>
      </c>
      <c r="C66" s="40">
        <v>400000</v>
      </c>
      <c r="D66" s="32">
        <v>350000</v>
      </c>
      <c r="E66" s="42">
        <v>31491.84</v>
      </c>
      <c r="F66" s="33">
        <v>31491.84</v>
      </c>
      <c r="G66" s="33"/>
      <c r="H66" s="33">
        <v>31490.2</v>
      </c>
      <c r="I66" s="34">
        <f t="shared" si="2"/>
        <v>8.9972</v>
      </c>
      <c r="J66" s="35">
        <f t="shared" si="0"/>
        <v>0.9999479230175182</v>
      </c>
      <c r="K66" s="35">
        <f t="shared" si="1"/>
        <v>0.9999479230175182</v>
      </c>
    </row>
    <row r="67" spans="1:11" s="5" customFormat="1" ht="58.5" customHeight="1" hidden="1">
      <c r="A67" s="63">
        <v>150203</v>
      </c>
      <c r="B67" s="39" t="s">
        <v>40</v>
      </c>
      <c r="C67" s="40">
        <v>5000</v>
      </c>
      <c r="D67" s="32">
        <v>5000</v>
      </c>
      <c r="E67" s="33"/>
      <c r="F67" s="33"/>
      <c r="G67" s="33"/>
      <c r="H67" s="33">
        <v>0</v>
      </c>
      <c r="I67" s="34">
        <f t="shared" si="2"/>
        <v>0</v>
      </c>
      <c r="J67" s="35" t="e">
        <f t="shared" si="0"/>
        <v>#DIV/0!</v>
      </c>
      <c r="K67" s="35" t="e">
        <f t="shared" si="1"/>
        <v>#DIV/0!</v>
      </c>
    </row>
    <row r="68" spans="1:11" s="5" customFormat="1" ht="38.25" customHeight="1">
      <c r="A68" s="62" t="s">
        <v>306</v>
      </c>
      <c r="B68" s="45" t="s">
        <v>307</v>
      </c>
      <c r="C68" s="40"/>
      <c r="D68" s="32"/>
      <c r="E68" s="28">
        <f>E69</f>
        <v>13000</v>
      </c>
      <c r="F68" s="28">
        <f>F69</f>
        <v>13000</v>
      </c>
      <c r="G68" s="28">
        <f>G69</f>
        <v>0</v>
      </c>
      <c r="H68" s="28">
        <f>H69</f>
        <v>12582.21</v>
      </c>
      <c r="I68" s="34"/>
      <c r="J68" s="69">
        <f t="shared" si="0"/>
        <v>0.9678623076923076</v>
      </c>
      <c r="K68" s="69">
        <f t="shared" si="1"/>
        <v>0.9678623076923076</v>
      </c>
    </row>
    <row r="69" spans="1:11" s="5" customFormat="1" ht="18.75">
      <c r="A69" s="63" t="s">
        <v>308</v>
      </c>
      <c r="B69" s="38" t="s">
        <v>309</v>
      </c>
      <c r="C69" s="40"/>
      <c r="D69" s="32"/>
      <c r="E69" s="33">
        <v>13000</v>
      </c>
      <c r="F69" s="33">
        <v>13000</v>
      </c>
      <c r="G69" s="33"/>
      <c r="H69" s="33">
        <v>12582.21</v>
      </c>
      <c r="I69" s="34"/>
      <c r="J69" s="35">
        <f t="shared" si="0"/>
        <v>0.9678623076923076</v>
      </c>
      <c r="K69" s="35">
        <f t="shared" si="1"/>
        <v>0.9678623076923076</v>
      </c>
    </row>
    <row r="70" spans="1:11" s="5" customFormat="1" ht="40.5" customHeight="1">
      <c r="A70" s="62">
        <v>170000</v>
      </c>
      <c r="B70" s="36" t="s">
        <v>41</v>
      </c>
      <c r="C70" s="37">
        <f>SUM(C71:C74)</f>
        <v>4760000</v>
      </c>
      <c r="D70" s="27">
        <f>D71+D72+D73+D74</f>
        <v>8843800</v>
      </c>
      <c r="E70" s="28">
        <f>E71+E72+E73+E74</f>
        <v>16494300</v>
      </c>
      <c r="F70" s="28">
        <f>F71+F72+F73+F74</f>
        <v>16494300</v>
      </c>
      <c r="G70" s="28">
        <f>G71+G72+G73+G74</f>
        <v>0</v>
      </c>
      <c r="H70" s="28">
        <f>H71+H72+H73+H74</f>
        <v>15817748.34</v>
      </c>
      <c r="I70" s="29">
        <f t="shared" si="2"/>
        <v>178.85692055451275</v>
      </c>
      <c r="J70" s="30">
        <f aca="true" t="shared" si="3" ref="J70:J76">H70/E70</f>
        <v>0.9589826994780015</v>
      </c>
      <c r="K70" s="30">
        <f aca="true" t="shared" si="4" ref="K70:K143">H70/F70</f>
        <v>0.9589826994780015</v>
      </c>
    </row>
    <row r="71" spans="1:11" s="5" customFormat="1" ht="39" customHeight="1">
      <c r="A71" s="63">
        <v>170102</v>
      </c>
      <c r="B71" s="41" t="s">
        <v>42</v>
      </c>
      <c r="C71" s="40">
        <v>1960700</v>
      </c>
      <c r="D71" s="32">
        <v>3053500</v>
      </c>
      <c r="E71" s="42">
        <v>3861400</v>
      </c>
      <c r="F71" s="33">
        <v>3861400</v>
      </c>
      <c r="G71" s="33"/>
      <c r="H71" s="33">
        <v>3184848.34</v>
      </c>
      <c r="I71" s="34">
        <f aca="true" t="shared" si="5" ref="I71:I107">H71/D71*100</f>
        <v>104.30156672670705</v>
      </c>
      <c r="J71" s="35">
        <f t="shared" si="3"/>
        <v>0.8247910964934997</v>
      </c>
      <c r="K71" s="35">
        <f t="shared" si="4"/>
        <v>0.8247910964934997</v>
      </c>
    </row>
    <row r="72" spans="1:11" s="5" customFormat="1" ht="39" customHeight="1">
      <c r="A72" s="63" t="s">
        <v>131</v>
      </c>
      <c r="B72" s="41" t="s">
        <v>253</v>
      </c>
      <c r="C72" s="40"/>
      <c r="D72" s="32">
        <v>300000</v>
      </c>
      <c r="E72" s="42">
        <v>322100</v>
      </c>
      <c r="F72" s="33">
        <v>322100</v>
      </c>
      <c r="G72" s="33"/>
      <c r="H72" s="33">
        <v>322100</v>
      </c>
      <c r="I72" s="34">
        <f>H72/D72*100</f>
        <v>107.36666666666667</v>
      </c>
      <c r="J72" s="35">
        <f t="shared" si="3"/>
        <v>1</v>
      </c>
      <c r="K72" s="35">
        <f t="shared" si="4"/>
        <v>1</v>
      </c>
    </row>
    <row r="73" spans="1:11" s="5" customFormat="1" ht="39" customHeight="1">
      <c r="A73" s="63">
        <v>170602</v>
      </c>
      <c r="B73" s="39" t="s">
        <v>43</v>
      </c>
      <c r="C73" s="40">
        <v>2699300</v>
      </c>
      <c r="D73" s="32">
        <v>5240300</v>
      </c>
      <c r="E73" s="42">
        <v>12310800</v>
      </c>
      <c r="F73" s="33">
        <v>12310800</v>
      </c>
      <c r="G73" s="33"/>
      <c r="H73" s="33">
        <v>12310800</v>
      </c>
      <c r="I73" s="34">
        <f t="shared" si="5"/>
        <v>234.92548136557065</v>
      </c>
      <c r="J73" s="35">
        <f t="shared" si="3"/>
        <v>1</v>
      </c>
      <c r="K73" s="35">
        <f t="shared" si="4"/>
        <v>1</v>
      </c>
    </row>
    <row r="74" spans="1:11" s="5" customFormat="1" ht="66" customHeight="1" hidden="1">
      <c r="A74" s="63">
        <v>170603</v>
      </c>
      <c r="B74" s="41" t="s">
        <v>213</v>
      </c>
      <c r="C74" s="40">
        <v>100000</v>
      </c>
      <c r="D74" s="32">
        <v>250000</v>
      </c>
      <c r="E74" s="42"/>
      <c r="F74" s="33"/>
      <c r="G74" s="33"/>
      <c r="H74" s="33"/>
      <c r="I74" s="34">
        <f t="shared" si="5"/>
        <v>0</v>
      </c>
      <c r="J74" s="35" t="e">
        <f t="shared" si="3"/>
        <v>#DIV/0!</v>
      </c>
      <c r="K74" s="35" t="e">
        <f t="shared" si="4"/>
        <v>#DIV/0!</v>
      </c>
    </row>
    <row r="75" spans="1:11" s="5" customFormat="1" ht="22.5" customHeight="1">
      <c r="A75" s="62">
        <v>180000</v>
      </c>
      <c r="B75" s="36" t="s">
        <v>44</v>
      </c>
      <c r="C75" s="37">
        <f>SUM(C76:C77)</f>
        <v>300000</v>
      </c>
      <c r="D75" s="27">
        <f>D76+D77</f>
        <v>2070000</v>
      </c>
      <c r="E75" s="28">
        <f>E76+E77</f>
        <v>14870</v>
      </c>
      <c r="F75" s="28">
        <f>F76+F77</f>
        <v>14870</v>
      </c>
      <c r="G75" s="28">
        <f>G76+G77</f>
        <v>0</v>
      </c>
      <c r="H75" s="28">
        <f>H76+H77</f>
        <v>14870</v>
      </c>
      <c r="I75" s="29">
        <f t="shared" si="5"/>
        <v>0.7183574879227053</v>
      </c>
      <c r="J75" s="30">
        <f t="shared" si="3"/>
        <v>1</v>
      </c>
      <c r="K75" s="30">
        <f t="shared" si="4"/>
        <v>1</v>
      </c>
    </row>
    <row r="76" spans="1:11" s="5" customFormat="1" ht="20.25" customHeight="1">
      <c r="A76" s="63">
        <v>180404</v>
      </c>
      <c r="B76" s="39" t="s">
        <v>45</v>
      </c>
      <c r="C76" s="40">
        <v>50000</v>
      </c>
      <c r="D76" s="32">
        <v>70000</v>
      </c>
      <c r="E76" s="33">
        <v>10000</v>
      </c>
      <c r="F76" s="33">
        <v>10000</v>
      </c>
      <c r="G76" s="33"/>
      <c r="H76" s="33">
        <v>10000</v>
      </c>
      <c r="I76" s="34">
        <f t="shared" si="5"/>
        <v>14.285714285714285</v>
      </c>
      <c r="J76" s="70">
        <f t="shared" si="3"/>
        <v>1</v>
      </c>
      <c r="K76" s="70">
        <f t="shared" si="4"/>
        <v>1</v>
      </c>
    </row>
    <row r="77" spans="1:11" s="5" customFormat="1" ht="22.5" customHeight="1">
      <c r="A77" s="63">
        <v>180410</v>
      </c>
      <c r="B77" s="39" t="s">
        <v>46</v>
      </c>
      <c r="C77" s="40">
        <v>250000</v>
      </c>
      <c r="D77" s="32">
        <v>2000000</v>
      </c>
      <c r="E77" s="42">
        <v>4870</v>
      </c>
      <c r="F77" s="33">
        <v>4870</v>
      </c>
      <c r="G77" s="33"/>
      <c r="H77" s="33">
        <v>4870</v>
      </c>
      <c r="I77" s="34">
        <f t="shared" si="5"/>
        <v>0.24350000000000002</v>
      </c>
      <c r="J77" s="35">
        <f aca="true" t="shared" si="6" ref="J77:J83">H77/E77</f>
        <v>1</v>
      </c>
      <c r="K77" s="70">
        <f t="shared" si="4"/>
        <v>1</v>
      </c>
    </row>
    <row r="78" spans="1:11" s="5" customFormat="1" ht="39" customHeight="1">
      <c r="A78" s="62" t="s">
        <v>47</v>
      </c>
      <c r="B78" s="36" t="s">
        <v>250</v>
      </c>
      <c r="C78" s="37"/>
      <c r="D78" s="27">
        <v>50000</v>
      </c>
      <c r="E78" s="28">
        <v>584867</v>
      </c>
      <c r="F78" s="28">
        <v>584867</v>
      </c>
      <c r="G78" s="28"/>
      <c r="H78" s="28">
        <v>529266.1</v>
      </c>
      <c r="I78" s="29">
        <f t="shared" si="5"/>
        <v>1058.5321999999999</v>
      </c>
      <c r="J78" s="30">
        <f t="shared" si="6"/>
        <v>0.9049341132257419</v>
      </c>
      <c r="K78" s="30">
        <f>H78/F78</f>
        <v>0.9049341132257419</v>
      </c>
    </row>
    <row r="79" spans="1:11" s="5" customFormat="1" ht="18" customHeight="1">
      <c r="A79" s="62" t="s">
        <v>326</v>
      </c>
      <c r="B79" s="36" t="s">
        <v>327</v>
      </c>
      <c r="C79" s="37"/>
      <c r="D79" s="27"/>
      <c r="E79" s="28">
        <v>16000</v>
      </c>
      <c r="F79" s="28">
        <v>16000</v>
      </c>
      <c r="G79" s="28"/>
      <c r="H79" s="28">
        <v>14998.8</v>
      </c>
      <c r="I79" s="29"/>
      <c r="J79" s="30">
        <f t="shared" si="6"/>
        <v>0.937425</v>
      </c>
      <c r="K79" s="30">
        <f>H79/F79</f>
        <v>0.937425</v>
      </c>
    </row>
    <row r="80" spans="1:11" s="5" customFormat="1" ht="25.5" customHeight="1">
      <c r="A80" s="62">
        <v>250000</v>
      </c>
      <c r="B80" s="26" t="s">
        <v>48</v>
      </c>
      <c r="C80" s="37">
        <f>SUM(C81:C85)</f>
        <v>1012500</v>
      </c>
      <c r="D80" s="27">
        <f>D81+D84+D85</f>
        <v>994500</v>
      </c>
      <c r="E80" s="28">
        <f>E81+E84+E85+E82+E83</f>
        <v>2723399</v>
      </c>
      <c r="F80" s="28">
        <f>F81+F84+F85+F82</f>
        <v>2723399</v>
      </c>
      <c r="G80" s="28">
        <f>G81+G84+G85+G82</f>
        <v>0</v>
      </c>
      <c r="H80" s="28">
        <f>H81+H84+H85+H82</f>
        <v>2616641.86</v>
      </c>
      <c r="I80" s="29">
        <f t="shared" si="5"/>
        <v>263.1112981397687</v>
      </c>
      <c r="J80" s="30">
        <f t="shared" si="6"/>
        <v>0.9608000370125713</v>
      </c>
      <c r="K80" s="30">
        <f t="shared" si="4"/>
        <v>0.9608000370125713</v>
      </c>
    </row>
    <row r="81" spans="1:11" s="5" customFormat="1" ht="18.75" customHeight="1">
      <c r="A81" s="63">
        <v>250102</v>
      </c>
      <c r="B81" s="31" t="s">
        <v>49</v>
      </c>
      <c r="C81" s="40">
        <v>678000</v>
      </c>
      <c r="D81" s="32">
        <v>650000</v>
      </c>
      <c r="E81" s="33">
        <v>77779</v>
      </c>
      <c r="F81" s="33">
        <v>77779</v>
      </c>
      <c r="G81" s="33"/>
      <c r="H81" s="33">
        <v>0</v>
      </c>
      <c r="I81" s="34">
        <f t="shared" si="5"/>
        <v>0</v>
      </c>
      <c r="J81" s="35">
        <f t="shared" si="6"/>
        <v>0</v>
      </c>
      <c r="K81" s="35">
        <f>H81/F81</f>
        <v>0</v>
      </c>
    </row>
    <row r="82" spans="1:11" s="5" customFormat="1" ht="78" customHeight="1">
      <c r="A82" s="63" t="s">
        <v>262</v>
      </c>
      <c r="B82" s="31" t="s">
        <v>263</v>
      </c>
      <c r="C82" s="40"/>
      <c r="D82" s="32"/>
      <c r="E82" s="33">
        <v>2178600</v>
      </c>
      <c r="F82" s="33">
        <v>2178600</v>
      </c>
      <c r="G82" s="33"/>
      <c r="H82" s="33">
        <v>2149872.09</v>
      </c>
      <c r="I82" s="34"/>
      <c r="J82" s="35">
        <f t="shared" si="6"/>
        <v>0.9868135912971633</v>
      </c>
      <c r="K82" s="35">
        <f>H82/F82</f>
        <v>0.9868135912971633</v>
      </c>
    </row>
    <row r="83" spans="1:11" s="5" customFormat="1" ht="79.5" customHeight="1" hidden="1">
      <c r="A83" s="63" t="s">
        <v>328</v>
      </c>
      <c r="B83" s="31" t="s">
        <v>57</v>
      </c>
      <c r="C83" s="40"/>
      <c r="D83" s="32"/>
      <c r="E83" s="33"/>
      <c r="F83" s="33"/>
      <c r="G83" s="33"/>
      <c r="H83" s="33"/>
      <c r="I83" s="34"/>
      <c r="J83" s="35" t="e">
        <f t="shared" si="6"/>
        <v>#DIV/0!</v>
      </c>
      <c r="K83" s="35" t="e">
        <f>H83/F83</f>
        <v>#DIV/0!</v>
      </c>
    </row>
    <row r="84" spans="1:11" s="5" customFormat="1" ht="18" customHeight="1">
      <c r="A84" s="63">
        <v>250404</v>
      </c>
      <c r="B84" s="31" t="s">
        <v>50</v>
      </c>
      <c r="C84" s="40">
        <v>330000</v>
      </c>
      <c r="D84" s="32">
        <v>340000</v>
      </c>
      <c r="E84" s="42">
        <v>449020</v>
      </c>
      <c r="F84" s="33">
        <v>449020</v>
      </c>
      <c r="G84" s="33"/>
      <c r="H84" s="33">
        <v>448769.77</v>
      </c>
      <c r="I84" s="34">
        <f t="shared" si="5"/>
        <v>131.99110882352943</v>
      </c>
      <c r="J84" s="35">
        <f aca="true" t="shared" si="7" ref="J84:J99">H84/E84</f>
        <v>0.9994427197006815</v>
      </c>
      <c r="K84" s="35">
        <f t="shared" si="4"/>
        <v>0.9994427197006815</v>
      </c>
    </row>
    <row r="85" spans="1:11" s="5" customFormat="1" ht="55.5" customHeight="1">
      <c r="A85" s="63">
        <v>250913</v>
      </c>
      <c r="B85" s="31" t="s">
        <v>51</v>
      </c>
      <c r="C85" s="40">
        <v>4500</v>
      </c>
      <c r="D85" s="32">
        <v>4500</v>
      </c>
      <c r="E85" s="33">
        <v>18000</v>
      </c>
      <c r="F85" s="33">
        <v>18000</v>
      </c>
      <c r="G85" s="33"/>
      <c r="H85" s="33">
        <v>18000</v>
      </c>
      <c r="I85" s="34">
        <f t="shared" si="5"/>
        <v>400</v>
      </c>
      <c r="J85" s="35">
        <f t="shared" si="7"/>
        <v>1</v>
      </c>
      <c r="K85" s="35">
        <f t="shared" si="4"/>
        <v>1</v>
      </c>
    </row>
    <row r="86" spans="1:11" s="5" customFormat="1" ht="23.25" customHeight="1">
      <c r="A86" s="63"/>
      <c r="B86" s="79" t="s">
        <v>52</v>
      </c>
      <c r="C86" s="37" t="e">
        <f>C6+C8+C10+C22+C31+C41+C45+C52+C55+C62+#REF!+C70+C75+C80</f>
        <v>#REF!</v>
      </c>
      <c r="D86" s="27" t="e">
        <f>D6+D8+D10+D22+D31+D41+D45+D52+D55+D62+#REF!+D70+D75+D78+D80</f>
        <v>#REF!</v>
      </c>
      <c r="E86" s="28">
        <f>E6+E8+E10+E22+E31+E41+E45+E52+E55+E62+E70+E75+E78+E80+E68+E79</f>
        <v>446088080.84</v>
      </c>
      <c r="F86" s="28">
        <f>F6+F8+F10+F22+F31+F41+F45+F52+F55+F62+F70+F75+F78+F80+F68+F79</f>
        <v>446088080.84</v>
      </c>
      <c r="G86" s="28">
        <f>G6+G8+G10+G22+G31+G41+G45+G52+G55+G62+G70+G75+G78+G80+G68+G79</f>
        <v>0</v>
      </c>
      <c r="H86" s="28">
        <f>H6+H8+H10+H22+H31+H41+H45+H52+H55+H62+H70+H75+H78+H80+H68+H79</f>
        <v>432963473.66999996</v>
      </c>
      <c r="I86" s="29" t="e">
        <f t="shared" si="5"/>
        <v>#REF!</v>
      </c>
      <c r="J86" s="30">
        <f t="shared" si="7"/>
        <v>0.9705784401473226</v>
      </c>
      <c r="K86" s="30">
        <f t="shared" si="4"/>
        <v>0.9705784401473226</v>
      </c>
    </row>
    <row r="87" spans="1:11" s="5" customFormat="1" ht="19.5" customHeight="1">
      <c r="A87" s="62">
        <v>250315</v>
      </c>
      <c r="B87" s="46" t="s">
        <v>53</v>
      </c>
      <c r="C87" s="37">
        <f>SUM(C88:C89)</f>
        <v>9198200</v>
      </c>
      <c r="D87" s="27">
        <f>D88+D89</f>
        <v>11492100</v>
      </c>
      <c r="E87" s="28">
        <f>E88+E89</f>
        <v>41184401</v>
      </c>
      <c r="F87" s="28">
        <f>F88+F89</f>
        <v>41184401</v>
      </c>
      <c r="G87" s="28">
        <f>G88+G89</f>
        <v>0</v>
      </c>
      <c r="H87" s="28">
        <f>H88+H89</f>
        <v>39579292.480000004</v>
      </c>
      <c r="I87" s="29">
        <f t="shared" si="5"/>
        <v>344.40435151103804</v>
      </c>
      <c r="J87" s="30">
        <f t="shared" si="7"/>
        <v>0.9610262992534481</v>
      </c>
      <c r="K87" s="30">
        <f t="shared" si="4"/>
        <v>0.9610262992534481</v>
      </c>
    </row>
    <row r="88" spans="1:11" s="5" customFormat="1" ht="18.75" customHeight="1">
      <c r="A88" s="86" t="s">
        <v>54</v>
      </c>
      <c r="B88" s="31" t="s">
        <v>55</v>
      </c>
      <c r="C88" s="40">
        <v>5256200</v>
      </c>
      <c r="D88" s="27">
        <v>6568500</v>
      </c>
      <c r="E88" s="28">
        <v>23016166</v>
      </c>
      <c r="F88" s="28">
        <v>23016166</v>
      </c>
      <c r="G88" s="28"/>
      <c r="H88" s="28">
        <v>22070171.41</v>
      </c>
      <c r="I88" s="29">
        <f t="shared" si="5"/>
        <v>336.00017370784803</v>
      </c>
      <c r="J88" s="30">
        <f t="shared" si="7"/>
        <v>0.9588986892951676</v>
      </c>
      <c r="K88" s="30">
        <f t="shared" si="4"/>
        <v>0.9588986892951676</v>
      </c>
    </row>
    <row r="89" spans="1:11" s="5" customFormat="1" ht="21" customHeight="1">
      <c r="A89" s="86"/>
      <c r="B89" s="31" t="s">
        <v>56</v>
      </c>
      <c r="C89" s="40">
        <v>3942000</v>
      </c>
      <c r="D89" s="27">
        <v>4923600</v>
      </c>
      <c r="E89" s="28">
        <v>18168235</v>
      </c>
      <c r="F89" s="28">
        <v>18168235</v>
      </c>
      <c r="G89" s="28"/>
      <c r="H89" s="28">
        <v>17509121.07</v>
      </c>
      <c r="I89" s="29">
        <f t="shared" si="5"/>
        <v>355.61623750913964</v>
      </c>
      <c r="J89" s="30">
        <f t="shared" si="7"/>
        <v>0.9637216311876196</v>
      </c>
      <c r="K89" s="30">
        <f t="shared" si="4"/>
        <v>0.9637216311876196</v>
      </c>
    </row>
    <row r="90" spans="1:11" s="5" customFormat="1" ht="204" customHeight="1" hidden="1">
      <c r="A90" s="62" t="s">
        <v>290</v>
      </c>
      <c r="B90" s="31" t="s">
        <v>291</v>
      </c>
      <c r="C90" s="40"/>
      <c r="D90" s="27"/>
      <c r="E90" s="28">
        <f>E91+E92</f>
        <v>0</v>
      </c>
      <c r="F90" s="28">
        <f>F91+F92</f>
        <v>0</v>
      </c>
      <c r="G90" s="28">
        <f>G91+G92</f>
        <v>0</v>
      </c>
      <c r="H90" s="28">
        <f>H91+H92</f>
        <v>0</v>
      </c>
      <c r="I90" s="29"/>
      <c r="J90" s="30" t="e">
        <f t="shared" si="7"/>
        <v>#DIV/0!</v>
      </c>
      <c r="K90" s="30" t="e">
        <f>H90/F90</f>
        <v>#DIV/0!</v>
      </c>
    </row>
    <row r="91" spans="1:11" s="5" customFormat="1" ht="18" customHeight="1" hidden="1">
      <c r="A91" s="86" t="s">
        <v>54</v>
      </c>
      <c r="B91" s="31" t="s">
        <v>55</v>
      </c>
      <c r="C91" s="40"/>
      <c r="D91" s="27"/>
      <c r="E91" s="28">
        <v>0</v>
      </c>
      <c r="F91" s="28">
        <v>0</v>
      </c>
      <c r="G91" s="28"/>
      <c r="H91" s="28">
        <v>0</v>
      </c>
      <c r="I91" s="29"/>
      <c r="J91" s="30" t="e">
        <f t="shared" si="7"/>
        <v>#DIV/0!</v>
      </c>
      <c r="K91" s="30" t="e">
        <f>H91/F91</f>
        <v>#DIV/0!</v>
      </c>
    </row>
    <row r="92" spans="1:11" s="5" customFormat="1" ht="18.75" customHeight="1" hidden="1">
      <c r="A92" s="86"/>
      <c r="B92" s="31" t="s">
        <v>56</v>
      </c>
      <c r="C92" s="40"/>
      <c r="D92" s="27"/>
      <c r="E92" s="28">
        <v>0</v>
      </c>
      <c r="F92" s="28">
        <v>0</v>
      </c>
      <c r="G92" s="28"/>
      <c r="H92" s="28">
        <v>0</v>
      </c>
      <c r="I92" s="29"/>
      <c r="J92" s="30" t="e">
        <f t="shared" si="7"/>
        <v>#DIV/0!</v>
      </c>
      <c r="K92" s="30" t="e">
        <f>H92/F92</f>
        <v>#DIV/0!</v>
      </c>
    </row>
    <row r="93" spans="1:11" s="5" customFormat="1" ht="18.75" customHeight="1">
      <c r="A93" s="63"/>
      <c r="B93" s="46" t="s">
        <v>296</v>
      </c>
      <c r="C93" s="37">
        <f>SUM(C94:C95)</f>
        <v>37753000</v>
      </c>
      <c r="D93" s="27">
        <f>D94+D95</f>
        <v>41311700</v>
      </c>
      <c r="E93" s="28">
        <f>E94+E95</f>
        <v>152100250.93</v>
      </c>
      <c r="F93" s="28">
        <f>F94+F95</f>
        <v>152100250.93</v>
      </c>
      <c r="G93" s="28">
        <f>G94+G95</f>
        <v>0</v>
      </c>
      <c r="H93" s="28">
        <f>H94+H95</f>
        <v>145280897.01</v>
      </c>
      <c r="I93" s="29">
        <f t="shared" si="5"/>
        <v>351.6701007462776</v>
      </c>
      <c r="J93" s="30">
        <f t="shared" si="7"/>
        <v>0.9551653999365297</v>
      </c>
      <c r="K93" s="30">
        <f t="shared" si="4"/>
        <v>0.9551653999365297</v>
      </c>
    </row>
    <row r="94" spans="1:11" s="5" customFormat="1" ht="21" customHeight="1">
      <c r="A94" s="86" t="s">
        <v>54</v>
      </c>
      <c r="B94" s="31" t="s">
        <v>55</v>
      </c>
      <c r="C94" s="40">
        <f>C97+C102+C105+C110</f>
        <v>23730400</v>
      </c>
      <c r="D94" s="32">
        <f>D97+D102+D105+D110</f>
        <v>27359000</v>
      </c>
      <c r="E94" s="33">
        <f>E97+E102+E105+E110+E116+E122+E119+E113</f>
        <v>91525039.67</v>
      </c>
      <c r="F94" s="33">
        <f>F97+F102+F105+F110+F116+F122+F119+F113</f>
        <v>91525039.67</v>
      </c>
      <c r="G94" s="33">
        <f>G97+G102+G105+G110+G116+G122+G119+G113</f>
        <v>0</v>
      </c>
      <c r="H94" s="33">
        <f>H97+H102+H105+H110+H116+H122+H119+H113</f>
        <v>87654908.13</v>
      </c>
      <c r="I94" s="32">
        <f>I97+I102+I105+I110+I116+I122</f>
        <v>1692.9438211602949</v>
      </c>
      <c r="J94" s="35">
        <f t="shared" si="7"/>
        <v>0.9577150520343499</v>
      </c>
      <c r="K94" s="35">
        <f t="shared" si="4"/>
        <v>0.9577150520343499</v>
      </c>
    </row>
    <row r="95" spans="1:11" s="5" customFormat="1" ht="19.5" customHeight="1">
      <c r="A95" s="86"/>
      <c r="B95" s="31" t="s">
        <v>56</v>
      </c>
      <c r="C95" s="40">
        <f>C98+C103+C106+C111</f>
        <v>14022600</v>
      </c>
      <c r="D95" s="32">
        <f>D98+D103+D106+D111</f>
        <v>13952700</v>
      </c>
      <c r="E95" s="33">
        <f>E98+E103+E106+E111+E117+E114+E123+E120</f>
        <v>60575211.260000005</v>
      </c>
      <c r="F95" s="33">
        <f>F98+F103+F106+F111+F117+F114+F123+F120</f>
        <v>60575211.260000005</v>
      </c>
      <c r="G95" s="33">
        <f>G98+G103+G106+G111+G117+G114+G123+G120</f>
        <v>0</v>
      </c>
      <c r="H95" s="33">
        <f>H98+H103+H106+H111+H117+H114+H123+H120</f>
        <v>57625988.88</v>
      </c>
      <c r="I95" s="34">
        <f t="shared" si="5"/>
        <v>413.0095886817605</v>
      </c>
      <c r="J95" s="35">
        <f t="shared" si="7"/>
        <v>0.9513130483797837</v>
      </c>
      <c r="K95" s="35">
        <f t="shared" si="4"/>
        <v>0.9513130483797837</v>
      </c>
    </row>
    <row r="96" spans="1:11" s="5" customFormat="1" ht="72.75" customHeight="1">
      <c r="A96" s="63">
        <v>250326</v>
      </c>
      <c r="B96" s="31" t="s">
        <v>273</v>
      </c>
      <c r="C96" s="40">
        <f>SUM(C97:C98)</f>
        <v>11080000</v>
      </c>
      <c r="D96" s="32">
        <f>D97+D98</f>
        <v>8790000</v>
      </c>
      <c r="E96" s="33">
        <f>E97+E98</f>
        <v>124591900</v>
      </c>
      <c r="F96" s="33">
        <f>F97+F98</f>
        <v>124591900</v>
      </c>
      <c r="G96" s="33">
        <f>G97+G98</f>
        <v>0</v>
      </c>
      <c r="H96" s="33">
        <f>H97+H98</f>
        <v>123180861.77</v>
      </c>
      <c r="I96" s="34">
        <f t="shared" si="5"/>
        <v>1401.374991695108</v>
      </c>
      <c r="J96" s="35">
        <f t="shared" si="7"/>
        <v>0.9886747193838443</v>
      </c>
      <c r="K96" s="35">
        <f t="shared" si="4"/>
        <v>0.9886747193838443</v>
      </c>
    </row>
    <row r="97" spans="1:11" s="5" customFormat="1" ht="21" customHeight="1">
      <c r="A97" s="86" t="s">
        <v>54</v>
      </c>
      <c r="B97" s="31" t="s">
        <v>55</v>
      </c>
      <c r="C97" s="40">
        <v>7312800</v>
      </c>
      <c r="D97" s="32">
        <v>4983900</v>
      </c>
      <c r="E97" s="33">
        <v>74399240</v>
      </c>
      <c r="F97" s="33">
        <v>74399240</v>
      </c>
      <c r="G97" s="33"/>
      <c r="H97" s="33">
        <v>74134378.94</v>
      </c>
      <c r="I97" s="34">
        <f t="shared" si="5"/>
        <v>1487.4772555629124</v>
      </c>
      <c r="J97" s="35">
        <f t="shared" si="7"/>
        <v>0.9964400031505698</v>
      </c>
      <c r="K97" s="35">
        <f t="shared" si="4"/>
        <v>0.9964400031505698</v>
      </c>
    </row>
    <row r="98" spans="1:11" s="5" customFormat="1" ht="23.25" customHeight="1">
      <c r="A98" s="86"/>
      <c r="B98" s="31" t="s">
        <v>56</v>
      </c>
      <c r="C98" s="40">
        <v>3767200</v>
      </c>
      <c r="D98" s="32">
        <v>3806100</v>
      </c>
      <c r="E98" s="33">
        <v>50192660</v>
      </c>
      <c r="F98" s="33">
        <v>50192660</v>
      </c>
      <c r="G98" s="33"/>
      <c r="H98" s="33">
        <v>49046482.83</v>
      </c>
      <c r="I98" s="34">
        <f t="shared" si="5"/>
        <v>1288.628328998187</v>
      </c>
      <c r="J98" s="35">
        <f t="shared" si="7"/>
        <v>0.977164446554536</v>
      </c>
      <c r="K98" s="35">
        <f t="shared" si="4"/>
        <v>0.977164446554536</v>
      </c>
    </row>
    <row r="99" spans="1:11" s="5" customFormat="1" ht="93.75" customHeight="1">
      <c r="A99" s="86">
        <v>250328</v>
      </c>
      <c r="B99" s="31" t="s">
        <v>274</v>
      </c>
      <c r="C99" s="40">
        <f>SUM(C102:C103)</f>
        <v>25043000</v>
      </c>
      <c r="D99" s="32">
        <f>D102+D103</f>
        <v>30350000</v>
      </c>
      <c r="E99" s="33">
        <f>E102+E103</f>
        <v>23581123.509999998</v>
      </c>
      <c r="F99" s="33">
        <f>F102+F103</f>
        <v>23581123.509999998</v>
      </c>
      <c r="G99" s="33"/>
      <c r="H99" s="33">
        <f>H102+H103</f>
        <v>18270965.51</v>
      </c>
      <c r="I99" s="34">
        <f t="shared" si="5"/>
        <v>60.200874827018126</v>
      </c>
      <c r="J99" s="87">
        <f t="shared" si="7"/>
        <v>0.7748131891278154</v>
      </c>
      <c r="K99" s="87">
        <f t="shared" si="4"/>
        <v>0.7748131891278154</v>
      </c>
    </row>
    <row r="100" spans="1:11" s="5" customFormat="1" ht="3" customHeight="1" hidden="1">
      <c r="A100" s="86"/>
      <c r="B100" s="31"/>
      <c r="C100" s="40"/>
      <c r="D100" s="32"/>
      <c r="E100" s="33"/>
      <c r="F100" s="33"/>
      <c r="G100" s="33"/>
      <c r="H100" s="33"/>
      <c r="I100" s="34"/>
      <c r="J100" s="87"/>
      <c r="K100" s="87"/>
    </row>
    <row r="101" spans="1:11" s="5" customFormat="1" ht="3" customHeight="1" hidden="1">
      <c r="A101" s="86"/>
      <c r="B101" s="31"/>
      <c r="C101" s="40"/>
      <c r="D101" s="32"/>
      <c r="E101" s="33"/>
      <c r="F101" s="33"/>
      <c r="G101" s="33"/>
      <c r="H101" s="33"/>
      <c r="I101" s="34"/>
      <c r="J101" s="87"/>
      <c r="K101" s="87"/>
    </row>
    <row r="102" spans="1:11" s="5" customFormat="1" ht="18.75" customHeight="1">
      <c r="A102" s="86" t="s">
        <v>54</v>
      </c>
      <c r="B102" s="31" t="s">
        <v>55</v>
      </c>
      <c r="C102" s="40">
        <v>15501600</v>
      </c>
      <c r="D102" s="32">
        <v>20941500</v>
      </c>
      <c r="E102" s="33">
        <v>14936359</v>
      </c>
      <c r="F102" s="33">
        <v>14936359</v>
      </c>
      <c r="G102" s="33"/>
      <c r="H102" s="33">
        <v>11375923.72</v>
      </c>
      <c r="I102" s="34">
        <f t="shared" si="5"/>
        <v>54.32239199675286</v>
      </c>
      <c r="J102" s="35">
        <f aca="true" t="shared" si="8" ref="J102:J107">H102/E102</f>
        <v>0.7616262919229513</v>
      </c>
      <c r="K102" s="35">
        <f t="shared" si="4"/>
        <v>0.7616262919229513</v>
      </c>
    </row>
    <row r="103" spans="1:11" s="5" customFormat="1" ht="21" customHeight="1">
      <c r="A103" s="86"/>
      <c r="B103" s="31" t="s">
        <v>56</v>
      </c>
      <c r="C103" s="40">
        <v>9541400</v>
      </c>
      <c r="D103" s="32">
        <v>9408500</v>
      </c>
      <c r="E103" s="33">
        <v>8644764.51</v>
      </c>
      <c r="F103" s="33">
        <v>8644764.51</v>
      </c>
      <c r="G103" s="33"/>
      <c r="H103" s="33">
        <v>6895041.79</v>
      </c>
      <c r="I103" s="34">
        <f t="shared" si="5"/>
        <v>73.28523983631823</v>
      </c>
      <c r="J103" s="35">
        <f t="shared" si="8"/>
        <v>0.7975974107824483</v>
      </c>
      <c r="K103" s="35">
        <f t="shared" si="4"/>
        <v>0.7975974107824483</v>
      </c>
    </row>
    <row r="104" spans="1:11" s="5" customFormat="1" ht="170.25" customHeight="1">
      <c r="A104" s="63">
        <v>250329</v>
      </c>
      <c r="B104" s="31" t="s">
        <v>310</v>
      </c>
      <c r="C104" s="40">
        <f>SUM(C105:C106)</f>
        <v>1600000</v>
      </c>
      <c r="D104" s="32">
        <f>D105+D106</f>
        <v>2117900</v>
      </c>
      <c r="E104" s="33">
        <f>E105+E106</f>
        <v>2190350</v>
      </c>
      <c r="F104" s="33">
        <f>F105+F106</f>
        <v>2190350</v>
      </c>
      <c r="G104" s="33">
        <f>G105+G106</f>
        <v>0</v>
      </c>
      <c r="H104" s="33">
        <f>H105+H106</f>
        <v>2190343.83</v>
      </c>
      <c r="I104" s="34">
        <f t="shared" si="5"/>
        <v>103.42055007318571</v>
      </c>
      <c r="J104" s="35">
        <f t="shared" si="8"/>
        <v>0.9999971830985915</v>
      </c>
      <c r="K104" s="35">
        <f t="shared" si="4"/>
        <v>0.9999971830985915</v>
      </c>
    </row>
    <row r="105" spans="1:11" s="5" customFormat="1" ht="18.75">
      <c r="A105" s="86" t="s">
        <v>54</v>
      </c>
      <c r="B105" s="31" t="s">
        <v>55</v>
      </c>
      <c r="C105" s="40">
        <v>900000</v>
      </c>
      <c r="D105" s="32">
        <v>1409400</v>
      </c>
      <c r="E105" s="33">
        <v>1269000</v>
      </c>
      <c r="F105" s="33">
        <v>1269000</v>
      </c>
      <c r="G105" s="33"/>
      <c r="H105" s="33">
        <v>1268999.3</v>
      </c>
      <c r="I105" s="34">
        <f t="shared" si="5"/>
        <v>90.03826450972045</v>
      </c>
      <c r="J105" s="35">
        <f t="shared" si="8"/>
        <v>0.9999994483845548</v>
      </c>
      <c r="K105" s="35">
        <f t="shared" si="4"/>
        <v>0.9999994483845548</v>
      </c>
    </row>
    <row r="106" spans="1:11" s="5" customFormat="1" ht="18.75">
      <c r="A106" s="86"/>
      <c r="B106" s="31" t="s">
        <v>56</v>
      </c>
      <c r="C106" s="40">
        <v>700000</v>
      </c>
      <c r="D106" s="32">
        <v>708500</v>
      </c>
      <c r="E106" s="33">
        <v>921350</v>
      </c>
      <c r="F106" s="33">
        <v>921350</v>
      </c>
      <c r="G106" s="33"/>
      <c r="H106" s="33">
        <v>921344.53</v>
      </c>
      <c r="I106" s="34">
        <f t="shared" si="5"/>
        <v>130.04157092448835</v>
      </c>
      <c r="J106" s="35">
        <f t="shared" si="8"/>
        <v>0.9999940630596408</v>
      </c>
      <c r="K106" s="35">
        <f t="shared" si="4"/>
        <v>0.9999940630596408</v>
      </c>
    </row>
    <row r="107" spans="1:11" s="5" customFormat="1" ht="75" customHeight="1">
      <c r="A107" s="63" t="s">
        <v>210</v>
      </c>
      <c r="B107" s="31" t="s">
        <v>275</v>
      </c>
      <c r="C107" s="40">
        <f>SUM(C110:C111)</f>
        <v>30000</v>
      </c>
      <c r="D107" s="32">
        <f>D110+D111</f>
        <v>53800</v>
      </c>
      <c r="E107" s="33">
        <f>E110+E111</f>
        <v>40100</v>
      </c>
      <c r="F107" s="33">
        <f>F110+F111</f>
        <v>40100</v>
      </c>
      <c r="G107" s="33">
        <f>G110+G111</f>
        <v>0</v>
      </c>
      <c r="H107" s="33">
        <f>H110+H111</f>
        <v>30453.839999999997</v>
      </c>
      <c r="I107" s="34">
        <f t="shared" si="5"/>
        <v>56.60565055762081</v>
      </c>
      <c r="J107" s="35">
        <f t="shared" si="8"/>
        <v>0.7594473815461346</v>
      </c>
      <c r="K107" s="35">
        <f t="shared" si="4"/>
        <v>0.7594473815461346</v>
      </c>
    </row>
    <row r="108" spans="1:11" s="5" customFormat="1" ht="1.5" customHeight="1" hidden="1">
      <c r="A108" s="63"/>
      <c r="B108" s="31"/>
      <c r="C108" s="40"/>
      <c r="D108" s="27"/>
      <c r="E108" s="33"/>
      <c r="F108" s="33"/>
      <c r="G108" s="33"/>
      <c r="H108" s="33"/>
      <c r="I108" s="29"/>
      <c r="J108" s="30"/>
      <c r="K108" s="35"/>
    </row>
    <row r="109" spans="1:11" s="5" customFormat="1" ht="0.75" customHeight="1" hidden="1">
      <c r="A109" s="63"/>
      <c r="B109" s="31"/>
      <c r="C109" s="40"/>
      <c r="D109" s="27"/>
      <c r="E109" s="33"/>
      <c r="F109" s="33"/>
      <c r="G109" s="33"/>
      <c r="H109" s="33"/>
      <c r="I109" s="29"/>
      <c r="J109" s="30"/>
      <c r="K109" s="35"/>
    </row>
    <row r="110" spans="1:11" s="5" customFormat="1" ht="18.75">
      <c r="A110" s="86" t="s">
        <v>54</v>
      </c>
      <c r="B110" s="31" t="s">
        <v>55</v>
      </c>
      <c r="C110" s="40">
        <v>16000</v>
      </c>
      <c r="D110" s="32">
        <v>24200</v>
      </c>
      <c r="E110" s="33">
        <v>19491.3</v>
      </c>
      <c r="F110" s="33">
        <v>19491.3</v>
      </c>
      <c r="G110" s="33"/>
      <c r="H110" s="33">
        <v>14787.63</v>
      </c>
      <c r="I110" s="34">
        <f>H110/D110*100</f>
        <v>61.10590909090908</v>
      </c>
      <c r="J110" s="35">
        <f aca="true" t="shared" si="9" ref="J110:J126">H110/E110</f>
        <v>0.7586784873251142</v>
      </c>
      <c r="K110" s="35">
        <f t="shared" si="4"/>
        <v>0.7586784873251142</v>
      </c>
    </row>
    <row r="111" spans="1:11" s="5" customFormat="1" ht="18.75">
      <c r="A111" s="86"/>
      <c r="B111" s="31" t="s">
        <v>56</v>
      </c>
      <c r="C111" s="40">
        <v>14000</v>
      </c>
      <c r="D111" s="32">
        <v>29600</v>
      </c>
      <c r="E111" s="33">
        <v>20608.7</v>
      </c>
      <c r="F111" s="33">
        <v>20608.7</v>
      </c>
      <c r="G111" s="33"/>
      <c r="H111" s="33">
        <v>15666.21</v>
      </c>
      <c r="I111" s="34">
        <f>H111/D111*100</f>
        <v>52.926385135135135</v>
      </c>
      <c r="J111" s="35">
        <f t="shared" si="9"/>
        <v>0.7601745864610576</v>
      </c>
      <c r="K111" s="35">
        <f t="shared" si="4"/>
        <v>0.7601745864610576</v>
      </c>
    </row>
    <row r="112" spans="1:11" s="5" customFormat="1" ht="76.5" customHeight="1">
      <c r="A112" s="63" t="s">
        <v>264</v>
      </c>
      <c r="B112" s="31" t="s">
        <v>265</v>
      </c>
      <c r="C112" s="40"/>
      <c r="D112" s="32"/>
      <c r="E112" s="33">
        <f>SUM(E113:E114)</f>
        <v>547877</v>
      </c>
      <c r="F112" s="33">
        <f>SUM(F113:F114)</f>
        <v>547877</v>
      </c>
      <c r="G112" s="33">
        <f>SUM(G113:G114)</f>
        <v>0</v>
      </c>
      <c r="H112" s="33">
        <f>SUM(H113:H114)</f>
        <v>544017.9299999999</v>
      </c>
      <c r="I112" s="34"/>
      <c r="J112" s="35">
        <f t="shared" si="9"/>
        <v>0.9929563204879926</v>
      </c>
      <c r="K112" s="35">
        <f t="shared" si="4"/>
        <v>0.9929563204879926</v>
      </c>
    </row>
    <row r="113" spans="1:11" s="5" customFormat="1" ht="18.75">
      <c r="A113" s="86" t="s">
        <v>54</v>
      </c>
      <c r="B113" s="31" t="s">
        <v>55</v>
      </c>
      <c r="C113" s="40"/>
      <c r="D113" s="32"/>
      <c r="E113" s="33">
        <v>256042.26</v>
      </c>
      <c r="F113" s="33">
        <v>256042.26</v>
      </c>
      <c r="G113" s="33"/>
      <c r="H113" s="33">
        <v>255565.51</v>
      </c>
      <c r="I113" s="34"/>
      <c r="J113" s="35">
        <f t="shared" si="9"/>
        <v>0.9981380026875251</v>
      </c>
      <c r="K113" s="35">
        <f t="shared" si="4"/>
        <v>0.9981380026875251</v>
      </c>
    </row>
    <row r="114" spans="1:11" s="5" customFormat="1" ht="18.75">
      <c r="A114" s="86"/>
      <c r="B114" s="47" t="s">
        <v>56</v>
      </c>
      <c r="C114" s="40"/>
      <c r="D114" s="32"/>
      <c r="E114" s="33">
        <v>291834.74</v>
      </c>
      <c r="F114" s="33">
        <v>291834.74</v>
      </c>
      <c r="G114" s="33"/>
      <c r="H114" s="33">
        <v>288452.42</v>
      </c>
      <c r="I114" s="34"/>
      <c r="J114" s="35">
        <f t="shared" si="9"/>
        <v>0.9884101529516328</v>
      </c>
      <c r="K114" s="35">
        <f t="shared" si="4"/>
        <v>0.9884101529516328</v>
      </c>
    </row>
    <row r="115" spans="1:11" s="5" customFormat="1" ht="56.25" customHeight="1">
      <c r="A115" s="63" t="s">
        <v>261</v>
      </c>
      <c r="B115" s="31" t="s">
        <v>292</v>
      </c>
      <c r="C115" s="40"/>
      <c r="D115" s="32"/>
      <c r="E115" s="33">
        <f>E116+E117</f>
        <v>469200</v>
      </c>
      <c r="F115" s="33">
        <f>F116+F117</f>
        <v>557500.4199999999</v>
      </c>
      <c r="G115" s="33">
        <f>G116+G117</f>
        <v>0</v>
      </c>
      <c r="H115" s="33">
        <f>H116+H117</f>
        <v>469200</v>
      </c>
      <c r="I115" s="34"/>
      <c r="J115" s="35">
        <f t="shared" si="9"/>
        <v>1</v>
      </c>
      <c r="K115" s="35">
        <f t="shared" si="4"/>
        <v>0.8416137157349587</v>
      </c>
    </row>
    <row r="116" spans="1:11" s="5" customFormat="1" ht="18.75" customHeight="1">
      <c r="A116" s="86" t="s">
        <v>54</v>
      </c>
      <c r="B116" s="31" t="s">
        <v>55</v>
      </c>
      <c r="C116" s="40"/>
      <c r="D116" s="32"/>
      <c r="E116" s="33">
        <v>255200</v>
      </c>
      <c r="F116" s="33">
        <v>315682.11</v>
      </c>
      <c r="G116" s="33"/>
      <c r="H116" s="33">
        <v>255200</v>
      </c>
      <c r="I116" s="34"/>
      <c r="J116" s="35">
        <f t="shared" si="9"/>
        <v>1</v>
      </c>
      <c r="K116" s="35">
        <f t="shared" si="4"/>
        <v>0.8084081799884067</v>
      </c>
    </row>
    <row r="117" spans="1:11" s="5" customFormat="1" ht="18.75" customHeight="1">
      <c r="A117" s="86"/>
      <c r="B117" s="31" t="s">
        <v>56</v>
      </c>
      <c r="C117" s="40"/>
      <c r="D117" s="32"/>
      <c r="E117" s="33">
        <v>214000</v>
      </c>
      <c r="F117" s="33">
        <v>241818.31</v>
      </c>
      <c r="G117" s="33"/>
      <c r="H117" s="33">
        <v>214000</v>
      </c>
      <c r="I117" s="34"/>
      <c r="J117" s="35">
        <f t="shared" si="9"/>
        <v>1</v>
      </c>
      <c r="K117" s="35">
        <f t="shared" si="4"/>
        <v>0.8849619369186725</v>
      </c>
    </row>
    <row r="118" spans="1:11" s="5" customFormat="1" ht="41.25" customHeight="1">
      <c r="A118" s="63" t="s">
        <v>261</v>
      </c>
      <c r="B118" s="31" t="s">
        <v>319</v>
      </c>
      <c r="C118" s="40"/>
      <c r="D118" s="32"/>
      <c r="E118" s="33">
        <f>E119+E120</f>
        <v>88300.42</v>
      </c>
      <c r="F118" s="33">
        <f>F119+F120</f>
        <v>0</v>
      </c>
      <c r="G118" s="33">
        <f>G119+G120</f>
        <v>0</v>
      </c>
      <c r="H118" s="33">
        <f>H119+H120</f>
        <v>88300.42</v>
      </c>
      <c r="I118" s="34"/>
      <c r="J118" s="35">
        <f t="shared" si="9"/>
        <v>1</v>
      </c>
      <c r="K118" s="35" t="e">
        <f t="shared" si="4"/>
        <v>#DIV/0!</v>
      </c>
    </row>
    <row r="119" spans="1:11" s="5" customFormat="1" ht="17.25" customHeight="1">
      <c r="A119" s="86" t="s">
        <v>54</v>
      </c>
      <c r="B119" s="31" t="s">
        <v>55</v>
      </c>
      <c r="C119" s="40"/>
      <c r="D119" s="32"/>
      <c r="E119" s="33">
        <v>60482.11</v>
      </c>
      <c r="F119" s="33"/>
      <c r="G119" s="33"/>
      <c r="H119" s="33">
        <v>60482.11</v>
      </c>
      <c r="I119" s="34"/>
      <c r="J119" s="35">
        <f t="shared" si="9"/>
        <v>1</v>
      </c>
      <c r="K119" s="35" t="e">
        <f t="shared" si="4"/>
        <v>#DIV/0!</v>
      </c>
    </row>
    <row r="120" spans="1:11" s="5" customFormat="1" ht="18.75">
      <c r="A120" s="86"/>
      <c r="B120" s="31" t="s">
        <v>56</v>
      </c>
      <c r="C120" s="40"/>
      <c r="D120" s="32"/>
      <c r="E120" s="33">
        <v>27818.31</v>
      </c>
      <c r="F120" s="33"/>
      <c r="G120" s="33"/>
      <c r="H120" s="33">
        <v>27818.31</v>
      </c>
      <c r="I120" s="34"/>
      <c r="J120" s="35">
        <f t="shared" si="9"/>
        <v>1</v>
      </c>
      <c r="K120" s="35" t="e">
        <f t="shared" si="4"/>
        <v>#DIV/0!</v>
      </c>
    </row>
    <row r="121" spans="1:11" s="5" customFormat="1" ht="75" customHeight="1">
      <c r="A121" s="63" t="s">
        <v>330</v>
      </c>
      <c r="B121" s="31" t="s">
        <v>331</v>
      </c>
      <c r="C121" s="40"/>
      <c r="D121" s="32"/>
      <c r="E121" s="33">
        <f>E122+E123</f>
        <v>591400</v>
      </c>
      <c r="F121" s="33">
        <f>F122+F123</f>
        <v>591400</v>
      </c>
      <c r="G121" s="33">
        <f>G122+G123</f>
        <v>0</v>
      </c>
      <c r="H121" s="33">
        <f>H122+H123</f>
        <v>506753.70999999996</v>
      </c>
      <c r="I121" s="34"/>
      <c r="J121" s="35">
        <f t="shared" si="9"/>
        <v>0.8568713391951301</v>
      </c>
      <c r="K121" s="35">
        <f t="shared" si="4"/>
        <v>0.8568713391951301</v>
      </c>
    </row>
    <row r="122" spans="1:11" s="5" customFormat="1" ht="18.75" customHeight="1">
      <c r="A122" s="86" t="s">
        <v>54</v>
      </c>
      <c r="B122" s="31" t="s">
        <v>55</v>
      </c>
      <c r="C122" s="40"/>
      <c r="D122" s="32"/>
      <c r="E122" s="33">
        <v>329225</v>
      </c>
      <c r="F122" s="33">
        <v>329225</v>
      </c>
      <c r="G122" s="33"/>
      <c r="H122" s="33">
        <v>289570.92</v>
      </c>
      <c r="I122" s="34"/>
      <c r="J122" s="35">
        <f t="shared" si="9"/>
        <v>0.8795532538537474</v>
      </c>
      <c r="K122" s="35">
        <f t="shared" si="4"/>
        <v>0.8795532538537474</v>
      </c>
    </row>
    <row r="123" spans="1:11" s="5" customFormat="1" ht="17.25" customHeight="1">
      <c r="A123" s="86"/>
      <c r="B123" s="31" t="s">
        <v>56</v>
      </c>
      <c r="C123" s="40"/>
      <c r="D123" s="32"/>
      <c r="E123" s="33">
        <v>262175</v>
      </c>
      <c r="F123" s="33">
        <v>262175</v>
      </c>
      <c r="G123" s="33"/>
      <c r="H123" s="33">
        <v>217182.79</v>
      </c>
      <c r="I123" s="34"/>
      <c r="J123" s="35">
        <f t="shared" si="9"/>
        <v>0.8283886335462954</v>
      </c>
      <c r="K123" s="35">
        <f t="shared" si="4"/>
        <v>0.8283886335462954</v>
      </c>
    </row>
    <row r="124" spans="1:11" s="5" customFormat="1" ht="36.75" customHeight="1">
      <c r="A124" s="80" t="s">
        <v>289</v>
      </c>
      <c r="B124" s="31" t="s">
        <v>320</v>
      </c>
      <c r="C124" s="40"/>
      <c r="D124" s="32"/>
      <c r="E124" s="33">
        <v>550000</v>
      </c>
      <c r="F124" s="33">
        <v>550000</v>
      </c>
      <c r="G124" s="33"/>
      <c r="H124" s="33">
        <v>550000</v>
      </c>
      <c r="I124" s="34"/>
      <c r="J124" s="35">
        <f t="shared" si="9"/>
        <v>1</v>
      </c>
      <c r="K124" s="35">
        <f>H124/F124</f>
        <v>1</v>
      </c>
    </row>
    <row r="125" spans="1:11" s="5" customFormat="1" ht="37.5">
      <c r="A125" s="63"/>
      <c r="B125" s="16" t="s">
        <v>132</v>
      </c>
      <c r="C125" s="40"/>
      <c r="D125" s="27" t="e">
        <f>D86+D87+D93</f>
        <v>#REF!</v>
      </c>
      <c r="E125" s="28">
        <f>E86+E87+E93+E90+E124</f>
        <v>639922732.77</v>
      </c>
      <c r="F125" s="28">
        <f>F86+F87+F93+F90+F124</f>
        <v>639922732.77</v>
      </c>
      <c r="G125" s="28">
        <f>G86+G87+G93+G90+G124</f>
        <v>0</v>
      </c>
      <c r="H125" s="28">
        <f>H86+H87+H93+H90+H124</f>
        <v>618373663.16</v>
      </c>
      <c r="I125" s="29" t="e">
        <f>H125/D125*100</f>
        <v>#REF!</v>
      </c>
      <c r="J125" s="30">
        <f aca="true" t="shared" si="10" ref="J125:J156">H125/E125</f>
        <v>0.9663255132120065</v>
      </c>
      <c r="K125" s="30">
        <f t="shared" si="4"/>
        <v>0.9663255132120065</v>
      </c>
    </row>
    <row r="126" spans="1:11" s="5" customFormat="1" ht="39" customHeight="1">
      <c r="A126" s="63">
        <v>250306</v>
      </c>
      <c r="B126" s="43" t="s">
        <v>57</v>
      </c>
      <c r="C126" s="37"/>
      <c r="D126" s="32"/>
      <c r="E126" s="33">
        <v>3324332</v>
      </c>
      <c r="F126" s="33">
        <v>3324332</v>
      </c>
      <c r="G126" s="33"/>
      <c r="H126" s="33">
        <v>3324000</v>
      </c>
      <c r="I126" s="34"/>
      <c r="J126" s="35">
        <f t="shared" si="9"/>
        <v>0.9999001303118943</v>
      </c>
      <c r="K126" s="35">
        <f>H126/F126</f>
        <v>0.9999001303118943</v>
      </c>
    </row>
    <row r="127" spans="1:11" s="5" customFormat="1" ht="33.75" customHeight="1">
      <c r="A127" s="22"/>
      <c r="B127" s="16" t="s">
        <v>133</v>
      </c>
      <c r="C127" s="37" t="e">
        <f>C86+C87+#REF!+C93+C126</f>
        <v>#REF!</v>
      </c>
      <c r="D127" s="27" t="e">
        <f>D125+D126</f>
        <v>#REF!</v>
      </c>
      <c r="E127" s="28">
        <f>E125+E126</f>
        <v>643247064.77</v>
      </c>
      <c r="F127" s="28">
        <f>F125+F126</f>
        <v>643247064.77</v>
      </c>
      <c r="G127" s="28">
        <f>G125+G126</f>
        <v>0</v>
      </c>
      <c r="H127" s="28">
        <f>H125+H126</f>
        <v>621697663.16</v>
      </c>
      <c r="I127" s="29" t="e">
        <f>H127/D127*100</f>
        <v>#REF!</v>
      </c>
      <c r="J127" s="30">
        <f t="shared" si="10"/>
        <v>0.9664990284600751</v>
      </c>
      <c r="K127" s="30">
        <f t="shared" si="4"/>
        <v>0.9664990284600751</v>
      </c>
    </row>
    <row r="128" spans="1:11" s="5" customFormat="1" ht="37.5" customHeight="1">
      <c r="A128" s="22"/>
      <c r="B128" s="16" t="s">
        <v>160</v>
      </c>
      <c r="C128" s="37"/>
      <c r="D128" s="27" t="e">
        <f>D129+D163+D177+D178</f>
        <v>#REF!</v>
      </c>
      <c r="E128" s="28">
        <f>E129+E163+E177+E178</f>
        <v>643247064.77</v>
      </c>
      <c r="F128" s="28">
        <f>F129+F163+F177+F178</f>
        <v>639744953.77</v>
      </c>
      <c r="G128" s="28">
        <f>G129+G163+G177+G178</f>
        <v>0</v>
      </c>
      <c r="H128" s="28">
        <f>H129+H163+H177+H178</f>
        <v>621697663.16</v>
      </c>
      <c r="I128" s="29" t="e">
        <f aca="true" t="shared" si="11" ref="I128:I185">H128/D128*100</f>
        <v>#REF!</v>
      </c>
      <c r="J128" s="30">
        <f t="shared" si="10"/>
        <v>0.9664990284600751</v>
      </c>
      <c r="K128" s="30">
        <f>H128/F128</f>
        <v>0.971789866409031</v>
      </c>
    </row>
    <row r="129" spans="1:11" s="5" customFormat="1" ht="17.25" customHeight="1">
      <c r="A129" s="62">
        <v>1000</v>
      </c>
      <c r="B129" s="26" t="s">
        <v>134</v>
      </c>
      <c r="C129" s="37"/>
      <c r="D129" s="27">
        <f>D130+D155+D156</f>
        <v>176645800</v>
      </c>
      <c r="E129" s="28">
        <f>E130+E155+E156</f>
        <v>631614764.77</v>
      </c>
      <c r="F129" s="28">
        <f>F130+F155+F156</f>
        <v>631614764.77</v>
      </c>
      <c r="G129" s="28"/>
      <c r="H129" s="28">
        <f>H130+H155+H156</f>
        <v>610477044.78</v>
      </c>
      <c r="I129" s="29">
        <f t="shared" si="11"/>
        <v>345.59386341481087</v>
      </c>
      <c r="J129" s="30">
        <f t="shared" si="10"/>
        <v>0.9665338412446751</v>
      </c>
      <c r="K129" s="30">
        <f t="shared" si="4"/>
        <v>0.9665338412446751</v>
      </c>
    </row>
    <row r="130" spans="1:11" s="5" customFormat="1" ht="16.5" customHeight="1">
      <c r="A130" s="62">
        <v>1100</v>
      </c>
      <c r="B130" s="48" t="s">
        <v>135</v>
      </c>
      <c r="C130" s="37"/>
      <c r="D130" s="27">
        <f>D131+D133+D134+D144+D145+D152</f>
        <v>111022400</v>
      </c>
      <c r="E130" s="28">
        <f>E131+E133+E134+E144+E145+E152</f>
        <v>408155120.84</v>
      </c>
      <c r="F130" s="28">
        <f>F131+F133+F134+F144+F145+F152</f>
        <v>408155120.84</v>
      </c>
      <c r="G130" s="28">
        <f>G131+G133+G134+G144+G145+G152</f>
        <v>194929.41</v>
      </c>
      <c r="H130" s="28">
        <f>H131+H133+H134+H144+H145+H152</f>
        <v>396173853.81</v>
      </c>
      <c r="I130" s="29">
        <f t="shared" si="11"/>
        <v>356.84137057927046</v>
      </c>
      <c r="J130" s="30">
        <f t="shared" si="10"/>
        <v>0.9706453100347191</v>
      </c>
      <c r="K130" s="30">
        <f t="shared" si="4"/>
        <v>0.9706453100347191</v>
      </c>
    </row>
    <row r="131" spans="1:11" s="5" customFormat="1" ht="21" customHeight="1">
      <c r="A131" s="63">
        <v>1110</v>
      </c>
      <c r="B131" s="43" t="s">
        <v>136</v>
      </c>
      <c r="C131" s="37"/>
      <c r="D131" s="32">
        <f>D132</f>
        <v>61015800</v>
      </c>
      <c r="E131" s="33">
        <f>E132</f>
        <v>232496790</v>
      </c>
      <c r="F131" s="33">
        <f>F132</f>
        <v>232496790</v>
      </c>
      <c r="G131" s="33">
        <f>G132</f>
        <v>0</v>
      </c>
      <c r="H131" s="33">
        <f>H132</f>
        <v>228632751.99</v>
      </c>
      <c r="I131" s="34">
        <f t="shared" si="11"/>
        <v>374.7107339246556</v>
      </c>
      <c r="J131" s="35">
        <f t="shared" si="10"/>
        <v>0.9833802522176758</v>
      </c>
      <c r="K131" s="35">
        <f t="shared" si="4"/>
        <v>0.9833802522176758</v>
      </c>
    </row>
    <row r="132" spans="1:11" s="5" customFormat="1" ht="16.5" customHeight="1">
      <c r="A132" s="63">
        <v>1111</v>
      </c>
      <c r="B132" s="43" t="s">
        <v>137</v>
      </c>
      <c r="C132" s="37"/>
      <c r="D132" s="32">
        <v>61015800</v>
      </c>
      <c r="E132" s="33">
        <v>232496790</v>
      </c>
      <c r="F132" s="73">
        <v>232496790</v>
      </c>
      <c r="G132" s="28"/>
      <c r="H132" s="33">
        <v>228632751.99</v>
      </c>
      <c r="I132" s="34">
        <f t="shared" si="11"/>
        <v>374.7107339246556</v>
      </c>
      <c r="J132" s="35">
        <f t="shared" si="10"/>
        <v>0.9833802522176758</v>
      </c>
      <c r="K132" s="35">
        <f t="shared" si="4"/>
        <v>0.9833802522176758</v>
      </c>
    </row>
    <row r="133" spans="1:11" s="5" customFormat="1" ht="19.5" customHeight="1">
      <c r="A133" s="63">
        <v>1120</v>
      </c>
      <c r="B133" s="43" t="s">
        <v>138</v>
      </c>
      <c r="C133" s="37"/>
      <c r="D133" s="32">
        <v>21820300</v>
      </c>
      <c r="E133" s="33">
        <v>83621461</v>
      </c>
      <c r="F133" s="73">
        <v>83621461</v>
      </c>
      <c r="G133" s="28"/>
      <c r="H133" s="33">
        <v>81623336.19</v>
      </c>
      <c r="I133" s="34">
        <f t="shared" si="11"/>
        <v>374.07064151271976</v>
      </c>
      <c r="J133" s="35">
        <f t="shared" si="10"/>
        <v>0.9761051195936411</v>
      </c>
      <c r="K133" s="35">
        <f t="shared" si="4"/>
        <v>0.9761051195936411</v>
      </c>
    </row>
    <row r="134" spans="1:11" s="5" customFormat="1" ht="18.75">
      <c r="A134" s="63">
        <v>1130</v>
      </c>
      <c r="B134" s="43" t="s">
        <v>321</v>
      </c>
      <c r="C134" s="37"/>
      <c r="D134" s="32">
        <f aca="true" t="shared" si="12" ref="D134:I134">D135+D136+D137+D138+D139+D140+D141+D142+D143</f>
        <v>13262480</v>
      </c>
      <c r="E134" s="33">
        <f t="shared" si="12"/>
        <v>28468068</v>
      </c>
      <c r="F134" s="33">
        <f t="shared" si="12"/>
        <v>28468068</v>
      </c>
      <c r="G134" s="33">
        <f t="shared" si="12"/>
        <v>0</v>
      </c>
      <c r="H134" s="33">
        <f t="shared" si="12"/>
        <v>27717460.25</v>
      </c>
      <c r="I134" s="32">
        <f t="shared" si="12"/>
        <v>11547.064283054506</v>
      </c>
      <c r="J134" s="35">
        <f t="shared" si="10"/>
        <v>0.9736333442086762</v>
      </c>
      <c r="K134" s="35">
        <f t="shared" si="4"/>
        <v>0.9736333442086762</v>
      </c>
    </row>
    <row r="135" spans="1:11" s="5" customFormat="1" ht="38.25" customHeight="1">
      <c r="A135" s="63">
        <v>1131</v>
      </c>
      <c r="B135" s="43" t="s">
        <v>324</v>
      </c>
      <c r="C135" s="37"/>
      <c r="D135" s="32">
        <v>838278</v>
      </c>
      <c r="E135" s="33">
        <v>5415399</v>
      </c>
      <c r="F135" s="74">
        <v>5415399</v>
      </c>
      <c r="G135" s="28"/>
      <c r="H135" s="33">
        <v>5261203.92</v>
      </c>
      <c r="I135" s="34">
        <f t="shared" si="11"/>
        <v>627.6204218648229</v>
      </c>
      <c r="J135" s="35">
        <f t="shared" si="10"/>
        <v>0.9715265523371408</v>
      </c>
      <c r="K135" s="35">
        <f t="shared" si="4"/>
        <v>0.9715265523371408</v>
      </c>
    </row>
    <row r="136" spans="1:11" s="5" customFormat="1" ht="21" customHeight="1">
      <c r="A136" s="63">
        <v>1132</v>
      </c>
      <c r="B136" s="43" t="s">
        <v>161</v>
      </c>
      <c r="C136" s="37"/>
      <c r="D136" s="32">
        <v>2747500</v>
      </c>
      <c r="E136" s="33">
        <v>3761827</v>
      </c>
      <c r="F136" s="74">
        <v>3761827</v>
      </c>
      <c r="G136" s="28"/>
      <c r="H136" s="33">
        <v>3705675.16</v>
      </c>
      <c r="I136" s="34">
        <f t="shared" si="11"/>
        <v>134.87443712465878</v>
      </c>
      <c r="J136" s="35">
        <f t="shared" si="10"/>
        <v>0.9850732529699</v>
      </c>
      <c r="K136" s="35">
        <f t="shared" si="4"/>
        <v>0.9850732529699</v>
      </c>
    </row>
    <row r="137" spans="1:11" s="5" customFormat="1" ht="16.5" customHeight="1">
      <c r="A137" s="63">
        <v>1133</v>
      </c>
      <c r="B137" s="43" t="s">
        <v>162</v>
      </c>
      <c r="C137" s="37"/>
      <c r="D137" s="32">
        <v>4571200</v>
      </c>
      <c r="E137" s="33">
        <v>12509128</v>
      </c>
      <c r="F137" s="74">
        <v>12509128</v>
      </c>
      <c r="G137" s="28"/>
      <c r="H137" s="33">
        <v>12054926.51</v>
      </c>
      <c r="I137" s="34">
        <f t="shared" si="11"/>
        <v>263.7147031414071</v>
      </c>
      <c r="J137" s="35">
        <f t="shared" si="10"/>
        <v>0.9636903955255713</v>
      </c>
      <c r="K137" s="35">
        <f t="shared" si="4"/>
        <v>0.9636903955255713</v>
      </c>
    </row>
    <row r="138" spans="1:11" s="5" customFormat="1" ht="21.75" customHeight="1">
      <c r="A138" s="63">
        <v>1134</v>
      </c>
      <c r="B138" s="61" t="s">
        <v>323</v>
      </c>
      <c r="C138" s="37"/>
      <c r="D138" s="32">
        <v>61800</v>
      </c>
      <c r="E138" s="33">
        <v>6565752.29</v>
      </c>
      <c r="F138" s="74">
        <v>6565752.29</v>
      </c>
      <c r="G138" s="28"/>
      <c r="H138" s="33">
        <v>6491742.69</v>
      </c>
      <c r="I138" s="34">
        <f t="shared" si="11"/>
        <v>10504.438009708738</v>
      </c>
      <c r="J138" s="35">
        <f t="shared" si="10"/>
        <v>0.988727932957093</v>
      </c>
      <c r="K138" s="35">
        <f t="shared" si="4"/>
        <v>0.988727932957093</v>
      </c>
    </row>
    <row r="139" spans="1:11" s="5" customFormat="1" ht="18.75">
      <c r="A139" s="63">
        <v>1135</v>
      </c>
      <c r="B139" s="43" t="s">
        <v>50</v>
      </c>
      <c r="C139" s="37"/>
      <c r="D139" s="32">
        <v>1242100</v>
      </c>
      <c r="E139" s="33">
        <v>215961.71</v>
      </c>
      <c r="F139" s="74">
        <v>215961.71</v>
      </c>
      <c r="G139" s="28"/>
      <c r="H139" s="33">
        <v>203911.97</v>
      </c>
      <c r="I139" s="34">
        <f t="shared" si="11"/>
        <v>16.41671121487803</v>
      </c>
      <c r="J139" s="35">
        <f t="shared" si="10"/>
        <v>0.9442042758413054</v>
      </c>
      <c r="K139" s="35">
        <f t="shared" si="4"/>
        <v>0.9442042758413054</v>
      </c>
    </row>
    <row r="140" spans="1:11" s="5" customFormat="1" ht="18.75" customHeight="1" hidden="1">
      <c r="A140" s="63">
        <v>1136</v>
      </c>
      <c r="B140" s="43" t="s">
        <v>163</v>
      </c>
      <c r="C140" s="37"/>
      <c r="D140" s="32">
        <v>6113</v>
      </c>
      <c r="E140" s="33"/>
      <c r="F140" s="71"/>
      <c r="G140" s="28"/>
      <c r="H140" s="33"/>
      <c r="I140" s="34">
        <f t="shared" si="11"/>
        <v>0</v>
      </c>
      <c r="J140" s="35" t="e">
        <f t="shared" si="10"/>
        <v>#DIV/0!</v>
      </c>
      <c r="K140" s="35" t="e">
        <f t="shared" si="4"/>
        <v>#DIV/0!</v>
      </c>
    </row>
    <row r="141" spans="1:11" s="5" customFormat="1" ht="47.25" customHeight="1" hidden="1">
      <c r="A141" s="63">
        <v>1137</v>
      </c>
      <c r="B141" s="43" t="s">
        <v>164</v>
      </c>
      <c r="C141" s="37"/>
      <c r="D141" s="32">
        <v>780999</v>
      </c>
      <c r="E141" s="33"/>
      <c r="F141" s="71"/>
      <c r="G141" s="28"/>
      <c r="H141" s="33"/>
      <c r="I141" s="34">
        <f t="shared" si="11"/>
        <v>0</v>
      </c>
      <c r="J141" s="35" t="e">
        <f t="shared" si="10"/>
        <v>#DIV/0!</v>
      </c>
      <c r="K141" s="35" t="e">
        <f t="shared" si="4"/>
        <v>#DIV/0!</v>
      </c>
    </row>
    <row r="142" spans="1:11" s="5" customFormat="1" ht="15.75" customHeight="1" hidden="1">
      <c r="A142" s="63">
        <v>1138</v>
      </c>
      <c r="B142" s="43" t="s">
        <v>165</v>
      </c>
      <c r="C142" s="37"/>
      <c r="D142" s="32">
        <v>366900</v>
      </c>
      <c r="E142" s="33"/>
      <c r="F142" s="71"/>
      <c r="G142" s="28"/>
      <c r="H142" s="33"/>
      <c r="I142" s="34">
        <f t="shared" si="11"/>
        <v>0</v>
      </c>
      <c r="J142" s="35" t="e">
        <f t="shared" si="10"/>
        <v>#DIV/0!</v>
      </c>
      <c r="K142" s="35" t="e">
        <f t="shared" si="4"/>
        <v>#DIV/0!</v>
      </c>
    </row>
    <row r="143" spans="1:11" s="5" customFormat="1" ht="18.75" hidden="1">
      <c r="A143" s="63">
        <v>1139</v>
      </c>
      <c r="B143" s="43" t="s">
        <v>166</v>
      </c>
      <c r="C143" s="37"/>
      <c r="D143" s="32">
        <v>2647590</v>
      </c>
      <c r="E143" s="33"/>
      <c r="F143" s="71"/>
      <c r="G143" s="28"/>
      <c r="H143" s="33"/>
      <c r="I143" s="34">
        <f t="shared" si="11"/>
        <v>0</v>
      </c>
      <c r="J143" s="35" t="e">
        <f t="shared" si="10"/>
        <v>#DIV/0!</v>
      </c>
      <c r="K143" s="35" t="e">
        <f t="shared" si="4"/>
        <v>#DIV/0!</v>
      </c>
    </row>
    <row r="144" spans="1:11" s="5" customFormat="1" ht="16.5" customHeight="1">
      <c r="A144" s="63">
        <v>1140</v>
      </c>
      <c r="B144" s="43" t="s">
        <v>139</v>
      </c>
      <c r="C144" s="37"/>
      <c r="D144" s="32">
        <v>180000</v>
      </c>
      <c r="E144" s="33">
        <v>305331</v>
      </c>
      <c r="F144" s="74">
        <v>305331</v>
      </c>
      <c r="G144" s="28"/>
      <c r="H144" s="33">
        <v>293603.31</v>
      </c>
      <c r="I144" s="34">
        <f t="shared" si="11"/>
        <v>163.11294999999998</v>
      </c>
      <c r="J144" s="35">
        <f t="shared" si="10"/>
        <v>0.9615902414101418</v>
      </c>
      <c r="K144" s="35">
        <f aca="true" t="shared" si="13" ref="K144:K150">H144/F144</f>
        <v>0.9615902414101418</v>
      </c>
    </row>
    <row r="145" spans="1:11" s="5" customFormat="1" ht="20.25" customHeight="1">
      <c r="A145" s="63">
        <v>1160</v>
      </c>
      <c r="B145" s="43" t="s">
        <v>140</v>
      </c>
      <c r="C145" s="37"/>
      <c r="D145" s="32">
        <f>D146+D147+D148+D149+D150+D151</f>
        <v>11835220</v>
      </c>
      <c r="E145" s="33">
        <f>E146+E147+E148+E149+E150+E151</f>
        <v>59520918</v>
      </c>
      <c r="F145" s="33">
        <f>F146+F147+F148+F149+F150+F151</f>
        <v>59520918</v>
      </c>
      <c r="G145" s="33">
        <f>G146+G147+G148+G149+G150+G151</f>
        <v>0</v>
      </c>
      <c r="H145" s="33">
        <f>H146+H147+H148+H149+H150+H151</f>
        <v>54221912.32000001</v>
      </c>
      <c r="I145" s="34">
        <f t="shared" si="11"/>
        <v>458.1402992086333</v>
      </c>
      <c r="J145" s="35">
        <f t="shared" si="10"/>
        <v>0.9109723798278785</v>
      </c>
      <c r="K145" s="35">
        <f t="shared" si="13"/>
        <v>0.9109723798278785</v>
      </c>
    </row>
    <row r="146" spans="1:11" s="5" customFormat="1" ht="18" customHeight="1">
      <c r="A146" s="63">
        <v>1161</v>
      </c>
      <c r="B146" s="43" t="s">
        <v>167</v>
      </c>
      <c r="C146" s="37"/>
      <c r="D146" s="32">
        <v>6507000</v>
      </c>
      <c r="E146" s="33">
        <v>38131168</v>
      </c>
      <c r="F146" s="75">
        <v>38131168</v>
      </c>
      <c r="G146" s="28"/>
      <c r="H146" s="33">
        <v>33205422.99</v>
      </c>
      <c r="I146" s="34">
        <f t="shared" si="11"/>
        <v>510.3031041954818</v>
      </c>
      <c r="J146" s="35">
        <f t="shared" si="10"/>
        <v>0.870821029924916</v>
      </c>
      <c r="K146" s="35">
        <f t="shared" si="13"/>
        <v>0.870821029924916</v>
      </c>
    </row>
    <row r="147" spans="1:11" s="5" customFormat="1" ht="18.75" customHeight="1">
      <c r="A147" s="63">
        <v>1162</v>
      </c>
      <c r="B147" s="43" t="s">
        <v>168</v>
      </c>
      <c r="C147" s="37"/>
      <c r="D147" s="32">
        <v>2088720</v>
      </c>
      <c r="E147" s="33">
        <v>5173079.45</v>
      </c>
      <c r="F147" s="74">
        <v>5173079.45</v>
      </c>
      <c r="G147" s="28"/>
      <c r="H147" s="33">
        <v>5040356.07</v>
      </c>
      <c r="I147" s="34">
        <f t="shared" si="11"/>
        <v>241.31315207399751</v>
      </c>
      <c r="J147" s="35">
        <f t="shared" si="10"/>
        <v>0.9743434483690367</v>
      </c>
      <c r="K147" s="35">
        <f t="shared" si="13"/>
        <v>0.9743434483690367</v>
      </c>
    </row>
    <row r="148" spans="1:11" s="5" customFormat="1" ht="16.5" customHeight="1">
      <c r="A148" s="63">
        <v>1163</v>
      </c>
      <c r="B148" s="43" t="s">
        <v>169</v>
      </c>
      <c r="C148" s="37"/>
      <c r="D148" s="32">
        <v>2891100</v>
      </c>
      <c r="E148" s="33">
        <v>7069996.55</v>
      </c>
      <c r="F148" s="75">
        <v>7069996.55</v>
      </c>
      <c r="G148" s="28"/>
      <c r="H148" s="33">
        <v>7048377.85</v>
      </c>
      <c r="I148" s="34">
        <f t="shared" si="11"/>
        <v>243.7957127045069</v>
      </c>
      <c r="J148" s="35">
        <f t="shared" si="10"/>
        <v>0.9969421908699516</v>
      </c>
      <c r="K148" s="35">
        <f t="shared" si="13"/>
        <v>0.9969421908699516</v>
      </c>
    </row>
    <row r="149" spans="1:11" s="5" customFormat="1" ht="18" customHeight="1">
      <c r="A149" s="63">
        <v>1164</v>
      </c>
      <c r="B149" s="43" t="s">
        <v>171</v>
      </c>
      <c r="C149" s="37"/>
      <c r="D149" s="32">
        <v>178000</v>
      </c>
      <c r="E149" s="33">
        <v>1485732</v>
      </c>
      <c r="F149" s="75">
        <v>1485732</v>
      </c>
      <c r="G149" s="28"/>
      <c r="H149" s="33">
        <v>1473834.31</v>
      </c>
      <c r="I149" s="34">
        <f t="shared" si="11"/>
        <v>827.9968033707866</v>
      </c>
      <c r="J149" s="35">
        <f t="shared" si="10"/>
        <v>0.9919920349026609</v>
      </c>
      <c r="K149" s="35">
        <f t="shared" si="13"/>
        <v>0.9919920349026609</v>
      </c>
    </row>
    <row r="150" spans="1:11" s="5" customFormat="1" ht="17.25" customHeight="1">
      <c r="A150" s="63">
        <v>1165</v>
      </c>
      <c r="B150" s="43" t="s">
        <v>170</v>
      </c>
      <c r="C150" s="37"/>
      <c r="D150" s="32">
        <v>168800</v>
      </c>
      <c r="E150" s="33">
        <v>7657642</v>
      </c>
      <c r="F150" s="75">
        <v>7657642</v>
      </c>
      <c r="G150" s="28"/>
      <c r="H150" s="33">
        <v>7450621.1</v>
      </c>
      <c r="I150" s="34">
        <f t="shared" si="11"/>
        <v>4413.875059241706</v>
      </c>
      <c r="J150" s="35">
        <f t="shared" si="10"/>
        <v>0.972965450722298</v>
      </c>
      <c r="K150" s="35">
        <f t="shared" si="13"/>
        <v>0.972965450722298</v>
      </c>
    </row>
    <row r="151" spans="1:11" s="5" customFormat="1" ht="16.5" customHeight="1">
      <c r="A151" s="63">
        <v>1166</v>
      </c>
      <c r="B151" s="43" t="s">
        <v>172</v>
      </c>
      <c r="C151" s="37"/>
      <c r="D151" s="32">
        <v>1600</v>
      </c>
      <c r="E151" s="33">
        <v>3300</v>
      </c>
      <c r="F151" s="75">
        <v>3300</v>
      </c>
      <c r="G151" s="28"/>
      <c r="H151" s="33">
        <v>3300</v>
      </c>
      <c r="I151" s="34">
        <f t="shared" si="11"/>
        <v>206.25</v>
      </c>
      <c r="J151" s="35">
        <f t="shared" si="10"/>
        <v>1</v>
      </c>
      <c r="K151" s="35">
        <v>0</v>
      </c>
    </row>
    <row r="152" spans="1:11" s="5" customFormat="1" ht="35.25" customHeight="1">
      <c r="A152" s="63">
        <v>1170</v>
      </c>
      <c r="B152" s="43" t="s">
        <v>141</v>
      </c>
      <c r="C152" s="37"/>
      <c r="D152" s="32">
        <f>D153+D154</f>
        <v>2908600</v>
      </c>
      <c r="E152" s="33">
        <f>E153+E154</f>
        <v>3742552.84</v>
      </c>
      <c r="F152" s="33">
        <f>F153+F154</f>
        <v>3742552.84</v>
      </c>
      <c r="G152" s="33">
        <f>G153+G154</f>
        <v>194929.41</v>
      </c>
      <c r="H152" s="33">
        <f>H153+H154</f>
        <v>3684789.75</v>
      </c>
      <c r="I152" s="34">
        <f t="shared" si="11"/>
        <v>126.68602592312452</v>
      </c>
      <c r="J152" s="35">
        <f t="shared" si="10"/>
        <v>0.9845658585277316</v>
      </c>
      <c r="K152" s="35">
        <f aca="true" t="shared" si="14" ref="K152:K184">H152/F152</f>
        <v>0.9845658585277316</v>
      </c>
    </row>
    <row r="153" spans="1:11" s="5" customFormat="1" ht="37.5" customHeight="1">
      <c r="A153" s="63">
        <v>1171</v>
      </c>
      <c r="B153" s="43" t="s">
        <v>142</v>
      </c>
      <c r="C153" s="37"/>
      <c r="D153" s="32">
        <v>350000</v>
      </c>
      <c r="E153" s="33">
        <v>31491.84</v>
      </c>
      <c r="F153" s="76">
        <v>31491.84</v>
      </c>
      <c r="G153" s="28"/>
      <c r="H153" s="33">
        <v>31490.2</v>
      </c>
      <c r="I153" s="34">
        <f t="shared" si="11"/>
        <v>8.9972</v>
      </c>
      <c r="J153" s="35">
        <f t="shared" si="10"/>
        <v>0.9999479230175182</v>
      </c>
      <c r="K153" s="35">
        <f t="shared" si="14"/>
        <v>0.9999479230175182</v>
      </c>
    </row>
    <row r="154" spans="1:11" s="5" customFormat="1" ht="40.5" customHeight="1">
      <c r="A154" s="63">
        <v>1172</v>
      </c>
      <c r="B154" s="43" t="s">
        <v>143</v>
      </c>
      <c r="C154" s="37"/>
      <c r="D154" s="32">
        <v>2558600</v>
      </c>
      <c r="E154" s="33">
        <v>3711061</v>
      </c>
      <c r="F154" s="76">
        <v>3711061</v>
      </c>
      <c r="G154" s="33">
        <v>194929.41</v>
      </c>
      <c r="H154" s="33">
        <v>3653299.55</v>
      </c>
      <c r="I154" s="34">
        <f t="shared" si="11"/>
        <v>142.78509927303992</v>
      </c>
      <c r="J154" s="35">
        <f t="shared" si="10"/>
        <v>0.9844353272554668</v>
      </c>
      <c r="K154" s="35">
        <f t="shared" si="14"/>
        <v>0.9844353272554668</v>
      </c>
    </row>
    <row r="155" spans="1:11" s="5" customFormat="1" ht="30" customHeight="1" hidden="1">
      <c r="A155" s="63">
        <v>1200</v>
      </c>
      <c r="B155" s="43" t="s">
        <v>144</v>
      </c>
      <c r="C155" s="37"/>
      <c r="D155" s="27"/>
      <c r="E155" s="33"/>
      <c r="F155" s="33"/>
      <c r="G155" s="28"/>
      <c r="H155" s="33"/>
      <c r="I155" s="34" t="e">
        <f t="shared" si="11"/>
        <v>#DIV/0!</v>
      </c>
      <c r="J155" s="35" t="e">
        <f t="shared" si="10"/>
        <v>#DIV/0!</v>
      </c>
      <c r="K155" s="35" t="e">
        <f t="shared" si="14"/>
        <v>#DIV/0!</v>
      </c>
    </row>
    <row r="156" spans="1:11" s="5" customFormat="1" ht="17.25" customHeight="1">
      <c r="A156" s="62">
        <v>1300</v>
      </c>
      <c r="B156" s="48" t="s">
        <v>145</v>
      </c>
      <c r="C156" s="37"/>
      <c r="D156" s="27">
        <f>D157+D158+D159</f>
        <v>65623400</v>
      </c>
      <c r="E156" s="28">
        <f>E157+E158+E159</f>
        <v>223459643.93</v>
      </c>
      <c r="F156" s="28">
        <f>F157+F158+F159</f>
        <v>223459643.93</v>
      </c>
      <c r="G156" s="28">
        <f>G157+G158+G159</f>
        <v>0</v>
      </c>
      <c r="H156" s="28">
        <f>H157+H158+H159</f>
        <v>214303190.97</v>
      </c>
      <c r="I156" s="29">
        <f t="shared" si="11"/>
        <v>326.5652053535781</v>
      </c>
      <c r="J156" s="30">
        <f t="shared" si="10"/>
        <v>0.9590241316106799</v>
      </c>
      <c r="K156" s="30">
        <f t="shared" si="14"/>
        <v>0.9590241316106799</v>
      </c>
    </row>
    <row r="157" spans="1:11" s="5" customFormat="1" ht="40.5" customHeight="1">
      <c r="A157" s="63">
        <v>1310</v>
      </c>
      <c r="B157" s="43" t="s">
        <v>146</v>
      </c>
      <c r="C157" s="37"/>
      <c r="D157" s="32">
        <v>3418200</v>
      </c>
      <c r="E157" s="33">
        <v>6641698</v>
      </c>
      <c r="F157" s="76">
        <v>6641698</v>
      </c>
      <c r="G157" s="28"/>
      <c r="H157" s="33">
        <v>6605449.6</v>
      </c>
      <c r="I157" s="34">
        <f t="shared" si="11"/>
        <v>193.24350827921126</v>
      </c>
      <c r="J157" s="35">
        <f aca="true" t="shared" si="15" ref="J157:J179">H157/E157</f>
        <v>0.9945422992734688</v>
      </c>
      <c r="K157" s="35">
        <f t="shared" si="14"/>
        <v>0.9945422992734688</v>
      </c>
    </row>
    <row r="158" spans="1:11" s="5" customFormat="1" ht="36.75" customHeight="1">
      <c r="A158" s="63">
        <v>1320</v>
      </c>
      <c r="B158" s="43" t="s">
        <v>147</v>
      </c>
      <c r="C158" s="37"/>
      <c r="D158" s="32">
        <v>52803800</v>
      </c>
      <c r="E158" s="33">
        <v>193734651.93</v>
      </c>
      <c r="F158" s="76">
        <v>193734651.93</v>
      </c>
      <c r="G158" s="28"/>
      <c r="H158" s="33">
        <v>185310189.49</v>
      </c>
      <c r="I158" s="34">
        <f t="shared" si="11"/>
        <v>350.9410108552794</v>
      </c>
      <c r="J158" s="35">
        <f t="shared" si="15"/>
        <v>0.9565154588708069</v>
      </c>
      <c r="K158" s="35">
        <f t="shared" si="14"/>
        <v>0.9565154588708069</v>
      </c>
    </row>
    <row r="159" spans="1:11" s="5" customFormat="1" ht="17.25" customHeight="1">
      <c r="A159" s="63">
        <v>1340</v>
      </c>
      <c r="B159" s="43" t="s">
        <v>148</v>
      </c>
      <c r="C159" s="37"/>
      <c r="D159" s="32">
        <f>D160+D161+D162</f>
        <v>9401400</v>
      </c>
      <c r="E159" s="33">
        <f>E160+E161+E162</f>
        <v>23083294</v>
      </c>
      <c r="F159" s="33">
        <f>F160+F161+F162</f>
        <v>23083294</v>
      </c>
      <c r="G159" s="33">
        <f>G160+G161+G162</f>
        <v>0</v>
      </c>
      <c r="H159" s="33">
        <f>H160+H161+H162</f>
        <v>22387551.880000003</v>
      </c>
      <c r="I159" s="34">
        <f t="shared" si="11"/>
        <v>238.1299793647755</v>
      </c>
      <c r="J159" s="35">
        <f t="shared" si="15"/>
        <v>0.9698594957894658</v>
      </c>
      <c r="K159" s="35">
        <f t="shared" si="14"/>
        <v>0.9698594957894658</v>
      </c>
    </row>
    <row r="160" spans="1:11" s="5" customFormat="1" ht="17.25" customHeight="1">
      <c r="A160" s="63">
        <v>1341</v>
      </c>
      <c r="B160" s="43" t="s">
        <v>173</v>
      </c>
      <c r="C160" s="37"/>
      <c r="D160" s="32">
        <v>31000</v>
      </c>
      <c r="E160" s="33">
        <v>266576</v>
      </c>
      <c r="F160" s="33">
        <v>266576</v>
      </c>
      <c r="G160" s="28"/>
      <c r="H160" s="33">
        <v>266572.85</v>
      </c>
      <c r="I160" s="34">
        <f t="shared" si="11"/>
        <v>859.9124193548386</v>
      </c>
      <c r="J160" s="35">
        <f t="shared" si="15"/>
        <v>0.9999881834823839</v>
      </c>
      <c r="K160" s="35">
        <f t="shared" si="14"/>
        <v>0.9999881834823839</v>
      </c>
    </row>
    <row r="161" spans="1:11" s="5" customFormat="1" ht="15" customHeight="1" hidden="1">
      <c r="A161" s="63">
        <v>1342</v>
      </c>
      <c r="B161" s="43" t="s">
        <v>174</v>
      </c>
      <c r="C161" s="37"/>
      <c r="D161" s="32"/>
      <c r="E161" s="33"/>
      <c r="F161" s="33"/>
      <c r="G161" s="28"/>
      <c r="H161" s="33"/>
      <c r="I161" s="34" t="e">
        <f t="shared" si="11"/>
        <v>#DIV/0!</v>
      </c>
      <c r="J161" s="35" t="e">
        <f t="shared" si="15"/>
        <v>#DIV/0!</v>
      </c>
      <c r="K161" s="35" t="e">
        <f t="shared" si="14"/>
        <v>#DIV/0!</v>
      </c>
    </row>
    <row r="162" spans="1:11" s="5" customFormat="1" ht="19.5" customHeight="1">
      <c r="A162" s="63">
        <v>1343</v>
      </c>
      <c r="B162" s="43" t="s">
        <v>284</v>
      </c>
      <c r="C162" s="37"/>
      <c r="D162" s="32">
        <v>9370400</v>
      </c>
      <c r="E162" s="33">
        <v>22816718</v>
      </c>
      <c r="F162" s="33">
        <v>22816718</v>
      </c>
      <c r="G162" s="28"/>
      <c r="H162" s="33">
        <v>22120979.03</v>
      </c>
      <c r="I162" s="34">
        <f t="shared" si="11"/>
        <v>236.07294277725606</v>
      </c>
      <c r="J162" s="35">
        <f t="shared" si="15"/>
        <v>0.9695074913929339</v>
      </c>
      <c r="K162" s="35">
        <f t="shared" si="14"/>
        <v>0.9695074913929339</v>
      </c>
    </row>
    <row r="163" spans="1:11" s="5" customFormat="1" ht="18" customHeight="1">
      <c r="A163" s="62">
        <v>2000</v>
      </c>
      <c r="B163" s="26" t="s">
        <v>149</v>
      </c>
      <c r="C163" s="37"/>
      <c r="D163" s="27" t="e">
        <f>D164+D171+D173</f>
        <v>#REF!</v>
      </c>
      <c r="E163" s="28">
        <f>E164+E171+E173+E172</f>
        <v>11554521</v>
      </c>
      <c r="F163" s="28">
        <f>F164+F171+F173+F172</f>
        <v>8130189</v>
      </c>
      <c r="G163" s="28">
        <f>G164+G171+G173+G172</f>
        <v>0</v>
      </c>
      <c r="H163" s="28">
        <f>H164+H171+H173+H172</f>
        <v>11220618.38</v>
      </c>
      <c r="I163" s="29" t="e">
        <f t="shared" si="11"/>
        <v>#REF!</v>
      </c>
      <c r="J163" s="69">
        <f t="shared" si="15"/>
        <v>0.9711019937563834</v>
      </c>
      <c r="K163" s="69">
        <f t="shared" si="14"/>
        <v>1.3801177783197907</v>
      </c>
    </row>
    <row r="164" spans="1:11" s="5" customFormat="1" ht="18" customHeight="1">
      <c r="A164" s="62">
        <v>2100</v>
      </c>
      <c r="B164" s="48" t="s">
        <v>150</v>
      </c>
      <c r="C164" s="37"/>
      <c r="D164" s="27" t="e">
        <f>D165+#REF!+D168</f>
        <v>#REF!</v>
      </c>
      <c r="E164" s="28">
        <f>E165+E168+E166</f>
        <v>7460882</v>
      </c>
      <c r="F164" s="28">
        <f>F165+F168+F166</f>
        <v>7460882</v>
      </c>
      <c r="G164" s="28">
        <f>G165+G168+G166</f>
        <v>0</v>
      </c>
      <c r="H164" s="28">
        <f>H165+H168+H166</f>
        <v>7127319.95</v>
      </c>
      <c r="I164" s="29" t="e">
        <f t="shared" si="11"/>
        <v>#REF!</v>
      </c>
      <c r="J164" s="69">
        <f t="shared" si="15"/>
        <v>0.9552918743387177</v>
      </c>
      <c r="K164" s="69">
        <f t="shared" si="14"/>
        <v>0.9552918743387177</v>
      </c>
    </row>
    <row r="165" spans="1:11" s="5" customFormat="1" ht="36" customHeight="1">
      <c r="A165" s="63">
        <v>2110</v>
      </c>
      <c r="B165" s="43" t="s">
        <v>151</v>
      </c>
      <c r="C165" s="37"/>
      <c r="D165" s="32">
        <v>706300</v>
      </c>
      <c r="E165" s="33">
        <v>1308557</v>
      </c>
      <c r="F165" s="33">
        <v>1308557</v>
      </c>
      <c r="G165" s="28"/>
      <c r="H165" s="33">
        <v>1245260.58</v>
      </c>
      <c r="I165" s="34">
        <f t="shared" si="11"/>
        <v>176.30760016989947</v>
      </c>
      <c r="J165" s="35">
        <f t="shared" si="15"/>
        <v>0.951628840012319</v>
      </c>
      <c r="K165" s="35">
        <f t="shared" si="14"/>
        <v>0.951628840012319</v>
      </c>
    </row>
    <row r="166" spans="1:11" s="5" customFormat="1" ht="30" customHeight="1" hidden="1">
      <c r="A166" s="63" t="s">
        <v>287</v>
      </c>
      <c r="B166" s="43" t="s">
        <v>152</v>
      </c>
      <c r="C166" s="37"/>
      <c r="D166" s="32"/>
      <c r="E166" s="33"/>
      <c r="F166" s="33">
        <f>F167</f>
        <v>0</v>
      </c>
      <c r="G166" s="33">
        <f>G167</f>
        <v>0</v>
      </c>
      <c r="H166" s="33">
        <f>H167</f>
        <v>0</v>
      </c>
      <c r="I166" s="34"/>
      <c r="J166" s="35" t="e">
        <f t="shared" si="15"/>
        <v>#DIV/0!</v>
      </c>
      <c r="K166" s="35" t="e">
        <f t="shared" si="14"/>
        <v>#DIV/0!</v>
      </c>
    </row>
    <row r="167" spans="1:11" s="5" customFormat="1" ht="21" customHeight="1" hidden="1">
      <c r="A167" s="63" t="s">
        <v>288</v>
      </c>
      <c r="B167" s="43" t="s">
        <v>176</v>
      </c>
      <c r="C167" s="37"/>
      <c r="D167" s="32"/>
      <c r="E167" s="33">
        <v>0</v>
      </c>
      <c r="F167" s="33">
        <v>0</v>
      </c>
      <c r="G167" s="28"/>
      <c r="H167" s="33">
        <v>0</v>
      </c>
      <c r="I167" s="34"/>
      <c r="J167" s="35" t="e">
        <f t="shared" si="15"/>
        <v>#DIV/0!</v>
      </c>
      <c r="K167" s="35" t="e">
        <f t="shared" si="14"/>
        <v>#DIV/0!</v>
      </c>
    </row>
    <row r="168" spans="1:11" s="5" customFormat="1" ht="19.5" customHeight="1">
      <c r="A168" s="63">
        <v>2130</v>
      </c>
      <c r="B168" s="43" t="s">
        <v>153</v>
      </c>
      <c r="C168" s="37"/>
      <c r="D168" s="32">
        <f>D169+D170</f>
        <v>721700</v>
      </c>
      <c r="E168" s="33">
        <f>E169+E170</f>
        <v>6152325</v>
      </c>
      <c r="F168" s="33">
        <f>F169+F170</f>
        <v>6152325</v>
      </c>
      <c r="G168" s="33">
        <f>G169+G170</f>
        <v>0</v>
      </c>
      <c r="H168" s="33">
        <f>H169+H170</f>
        <v>5882059.37</v>
      </c>
      <c r="I168" s="34">
        <f t="shared" si="11"/>
        <v>815.0283178606069</v>
      </c>
      <c r="J168" s="35">
        <f t="shared" si="15"/>
        <v>0.9560709764194837</v>
      </c>
      <c r="K168" s="35">
        <f t="shared" si="14"/>
        <v>0.9560709764194837</v>
      </c>
    </row>
    <row r="169" spans="1:11" s="5" customFormat="1" ht="21" customHeight="1" hidden="1">
      <c r="A169" s="63">
        <v>2132</v>
      </c>
      <c r="B169" s="43" t="s">
        <v>177</v>
      </c>
      <c r="C169" s="37"/>
      <c r="D169" s="32"/>
      <c r="E169" s="33"/>
      <c r="F169" s="33"/>
      <c r="G169" s="28"/>
      <c r="H169" s="33"/>
      <c r="I169" s="34" t="e">
        <f t="shared" si="11"/>
        <v>#DIV/0!</v>
      </c>
      <c r="J169" s="35" t="e">
        <f t="shared" si="15"/>
        <v>#DIV/0!</v>
      </c>
      <c r="K169" s="35" t="e">
        <f t="shared" si="14"/>
        <v>#DIV/0!</v>
      </c>
    </row>
    <row r="170" spans="1:11" s="5" customFormat="1" ht="18" customHeight="1">
      <c r="A170" s="63">
        <v>2133</v>
      </c>
      <c r="B170" s="43" t="s">
        <v>178</v>
      </c>
      <c r="C170" s="37"/>
      <c r="D170" s="32">
        <v>721700</v>
      </c>
      <c r="E170" s="33">
        <v>6152325</v>
      </c>
      <c r="F170" s="33">
        <v>6152325</v>
      </c>
      <c r="G170" s="28"/>
      <c r="H170" s="33">
        <v>5882059.37</v>
      </c>
      <c r="I170" s="34">
        <f t="shared" si="11"/>
        <v>815.0283178606069</v>
      </c>
      <c r="J170" s="35">
        <f t="shared" si="15"/>
        <v>0.9560709764194837</v>
      </c>
      <c r="K170" s="35">
        <f t="shared" si="14"/>
        <v>0.9560709764194837</v>
      </c>
    </row>
    <row r="171" spans="1:11" s="5" customFormat="1" ht="0.75" customHeight="1" hidden="1">
      <c r="A171" s="62">
        <v>2300</v>
      </c>
      <c r="B171" s="48" t="s">
        <v>154</v>
      </c>
      <c r="C171" s="37"/>
      <c r="D171" s="27">
        <v>65800</v>
      </c>
      <c r="E171" s="28"/>
      <c r="F171" s="28"/>
      <c r="G171" s="28"/>
      <c r="H171" s="28"/>
      <c r="I171" s="29">
        <f t="shared" si="11"/>
        <v>0</v>
      </c>
      <c r="J171" s="35" t="e">
        <f t="shared" si="15"/>
        <v>#DIV/0!</v>
      </c>
      <c r="K171" s="35" t="e">
        <f t="shared" si="14"/>
        <v>#DIV/0!</v>
      </c>
    </row>
    <row r="172" spans="1:11" s="5" customFormat="1" ht="35.25" customHeight="1" hidden="1">
      <c r="A172" s="63" t="s">
        <v>282</v>
      </c>
      <c r="B172" s="43" t="s">
        <v>294</v>
      </c>
      <c r="C172" s="37"/>
      <c r="D172" s="27"/>
      <c r="E172" s="33">
        <v>0</v>
      </c>
      <c r="F172" s="33">
        <v>0</v>
      </c>
      <c r="G172" s="33"/>
      <c r="H172" s="33">
        <v>0</v>
      </c>
      <c r="I172" s="29"/>
      <c r="J172" s="35" t="e">
        <f t="shared" si="15"/>
        <v>#DIV/0!</v>
      </c>
      <c r="K172" s="35" t="e">
        <f t="shared" si="14"/>
        <v>#DIV/0!</v>
      </c>
    </row>
    <row r="173" spans="1:11" s="5" customFormat="1" ht="22.5" customHeight="1">
      <c r="A173" s="62">
        <v>2400</v>
      </c>
      <c r="B173" s="48" t="s">
        <v>155</v>
      </c>
      <c r="C173" s="37"/>
      <c r="D173" s="27">
        <f>D174+D176</f>
        <v>7000</v>
      </c>
      <c r="E173" s="28">
        <f>E174+E176+E175</f>
        <v>4093639</v>
      </c>
      <c r="F173" s="28">
        <f>F174+F176+F175</f>
        <v>669307</v>
      </c>
      <c r="G173" s="28">
        <f>G174+G176+G175</f>
        <v>0</v>
      </c>
      <c r="H173" s="28">
        <f>H174+H176+H175</f>
        <v>4093298.43</v>
      </c>
      <c r="I173" s="29">
        <f t="shared" si="11"/>
        <v>58475.69185714286</v>
      </c>
      <c r="J173" s="69">
        <f t="shared" si="15"/>
        <v>0.9999168050724552</v>
      </c>
      <c r="K173" s="69">
        <f t="shared" si="14"/>
        <v>6.115726310945501</v>
      </c>
    </row>
    <row r="174" spans="1:11" s="5" customFormat="1" ht="35.25" customHeight="1">
      <c r="A174" s="63">
        <v>2410</v>
      </c>
      <c r="B174" s="43" t="s">
        <v>156</v>
      </c>
      <c r="C174" s="37"/>
      <c r="D174" s="32">
        <v>7000</v>
      </c>
      <c r="E174" s="33">
        <v>669307</v>
      </c>
      <c r="F174" s="33">
        <v>669307</v>
      </c>
      <c r="G174" s="28"/>
      <c r="H174" s="33">
        <v>669298.43</v>
      </c>
      <c r="I174" s="34">
        <f t="shared" si="11"/>
        <v>9561.406142857144</v>
      </c>
      <c r="J174" s="35">
        <f t="shared" si="15"/>
        <v>0.9999871957113852</v>
      </c>
      <c r="K174" s="35">
        <f t="shared" si="14"/>
        <v>0.9999871957113852</v>
      </c>
    </row>
    <row r="175" spans="1:11" s="5" customFormat="1" ht="36.75" customHeight="1">
      <c r="A175" s="63" t="s">
        <v>271</v>
      </c>
      <c r="B175" s="43" t="s">
        <v>272</v>
      </c>
      <c r="C175" s="37"/>
      <c r="D175" s="32"/>
      <c r="E175" s="33">
        <v>100000</v>
      </c>
      <c r="F175" s="33"/>
      <c r="G175" s="28"/>
      <c r="H175" s="33">
        <v>100000</v>
      </c>
      <c r="I175" s="34"/>
      <c r="J175" s="35">
        <f t="shared" si="15"/>
        <v>1</v>
      </c>
      <c r="K175" s="35" t="e">
        <f t="shared" si="14"/>
        <v>#DIV/0!</v>
      </c>
    </row>
    <row r="176" spans="1:11" s="5" customFormat="1" ht="21" customHeight="1">
      <c r="A176" s="63">
        <v>2450</v>
      </c>
      <c r="B176" s="43" t="s">
        <v>157</v>
      </c>
      <c r="C176" s="37"/>
      <c r="D176" s="27"/>
      <c r="E176" s="33">
        <v>3324332</v>
      </c>
      <c r="F176" s="33">
        <v>0</v>
      </c>
      <c r="G176" s="28"/>
      <c r="H176" s="33">
        <v>3324000</v>
      </c>
      <c r="I176" s="34"/>
      <c r="J176" s="35">
        <f t="shared" si="15"/>
        <v>0.9999001303118943</v>
      </c>
      <c r="K176" s="35" t="e">
        <f t="shared" si="14"/>
        <v>#DIV/0!</v>
      </c>
    </row>
    <row r="177" spans="1:11" s="5" customFormat="1" ht="18.75">
      <c r="A177" s="62">
        <v>3000</v>
      </c>
      <c r="B177" s="48" t="s">
        <v>158</v>
      </c>
      <c r="C177" s="37"/>
      <c r="D177" s="27">
        <v>650000</v>
      </c>
      <c r="E177" s="28">
        <v>77779</v>
      </c>
      <c r="F177" s="28">
        <v>0</v>
      </c>
      <c r="G177" s="28"/>
      <c r="H177" s="28">
        <v>0</v>
      </c>
      <c r="I177" s="29">
        <f t="shared" si="11"/>
        <v>0</v>
      </c>
      <c r="J177" s="69">
        <f t="shared" si="15"/>
        <v>0</v>
      </c>
      <c r="K177" s="69" t="e">
        <f t="shared" si="14"/>
        <v>#DIV/0!</v>
      </c>
    </row>
    <row r="178" spans="1:11" s="5" customFormat="1" ht="18.75" hidden="1">
      <c r="A178" s="63">
        <v>4000</v>
      </c>
      <c r="B178" s="43" t="s">
        <v>159</v>
      </c>
      <c r="C178" s="37"/>
      <c r="D178" s="27"/>
      <c r="E178" s="33"/>
      <c r="F178" s="33"/>
      <c r="G178" s="28"/>
      <c r="H178" s="33"/>
      <c r="I178" s="34" t="e">
        <f t="shared" si="11"/>
        <v>#DIV/0!</v>
      </c>
      <c r="J178" s="69" t="e">
        <f t="shared" si="15"/>
        <v>#DIV/0!</v>
      </c>
      <c r="K178" s="65"/>
    </row>
    <row r="179" spans="1:11" s="5" customFormat="1" ht="20.25" customHeight="1">
      <c r="A179" s="25"/>
      <c r="B179" s="16" t="s">
        <v>58</v>
      </c>
      <c r="C179" s="49">
        <f aca="true" t="shared" si="16" ref="C179:H179">C180</f>
        <v>70500</v>
      </c>
      <c r="D179" s="27">
        <f t="shared" si="16"/>
        <v>70500</v>
      </c>
      <c r="E179" s="28">
        <f>E180</f>
        <v>300000</v>
      </c>
      <c r="F179" s="28">
        <f t="shared" si="16"/>
        <v>300000</v>
      </c>
      <c r="G179" s="28">
        <f t="shared" si="16"/>
        <v>0</v>
      </c>
      <c r="H179" s="28">
        <f t="shared" si="16"/>
        <v>300000</v>
      </c>
      <c r="I179" s="29">
        <f t="shared" si="11"/>
        <v>425.531914893617</v>
      </c>
      <c r="J179" s="69">
        <f t="shared" si="15"/>
        <v>1</v>
      </c>
      <c r="K179" s="69">
        <f t="shared" si="14"/>
        <v>1</v>
      </c>
    </row>
    <row r="180" spans="1:11" s="5" customFormat="1" ht="39.75" customHeight="1">
      <c r="A180" s="63">
        <v>250908</v>
      </c>
      <c r="B180" s="39" t="s">
        <v>59</v>
      </c>
      <c r="C180" s="40">
        <v>70500</v>
      </c>
      <c r="D180" s="32">
        <v>70500</v>
      </c>
      <c r="E180" s="33">
        <v>300000</v>
      </c>
      <c r="F180" s="33">
        <v>300000</v>
      </c>
      <c r="G180" s="33"/>
      <c r="H180" s="33">
        <v>300000</v>
      </c>
      <c r="I180" s="34">
        <f t="shared" si="11"/>
        <v>425.531914893617</v>
      </c>
      <c r="J180" s="35">
        <f aca="true" t="shared" si="17" ref="J180:J185">H180/E180</f>
        <v>1</v>
      </c>
      <c r="K180" s="70">
        <f t="shared" si="14"/>
        <v>1</v>
      </c>
    </row>
    <row r="181" spans="1:11" s="5" customFormat="1" ht="20.25" customHeight="1">
      <c r="A181" s="63" t="s">
        <v>179</v>
      </c>
      <c r="B181" s="16" t="s">
        <v>159</v>
      </c>
      <c r="C181" s="40"/>
      <c r="D181" s="27">
        <v>70500</v>
      </c>
      <c r="E181" s="28">
        <f aca="true" t="shared" si="18" ref="E181:H183">E182</f>
        <v>300000</v>
      </c>
      <c r="F181" s="28">
        <f t="shared" si="18"/>
        <v>300000</v>
      </c>
      <c r="G181" s="28">
        <f t="shared" si="18"/>
        <v>0</v>
      </c>
      <c r="H181" s="28">
        <f t="shared" si="18"/>
        <v>300000</v>
      </c>
      <c r="I181" s="29">
        <f t="shared" si="11"/>
        <v>425.531914893617</v>
      </c>
      <c r="J181" s="69">
        <f t="shared" si="17"/>
        <v>1</v>
      </c>
      <c r="K181" s="69">
        <f t="shared" si="14"/>
        <v>1</v>
      </c>
    </row>
    <row r="182" spans="1:11" s="5" customFormat="1" ht="18.75" customHeight="1">
      <c r="A182" s="63" t="s">
        <v>180</v>
      </c>
      <c r="B182" s="50" t="s">
        <v>185</v>
      </c>
      <c r="C182" s="40"/>
      <c r="D182" s="32">
        <v>70500</v>
      </c>
      <c r="E182" s="33">
        <f t="shared" si="18"/>
        <v>300000</v>
      </c>
      <c r="F182" s="33">
        <f t="shared" si="18"/>
        <v>300000</v>
      </c>
      <c r="G182" s="33">
        <f t="shared" si="18"/>
        <v>0</v>
      </c>
      <c r="H182" s="33">
        <f t="shared" si="18"/>
        <v>300000</v>
      </c>
      <c r="I182" s="34">
        <f t="shared" si="11"/>
        <v>425.531914893617</v>
      </c>
      <c r="J182" s="35">
        <f t="shared" si="17"/>
        <v>1</v>
      </c>
      <c r="K182" s="70">
        <f t="shared" si="14"/>
        <v>1</v>
      </c>
    </row>
    <row r="183" spans="1:11" s="5" customFormat="1" ht="18" customHeight="1">
      <c r="A183" s="63" t="s">
        <v>181</v>
      </c>
      <c r="B183" s="50" t="s">
        <v>183</v>
      </c>
      <c r="C183" s="40"/>
      <c r="D183" s="32">
        <v>70500</v>
      </c>
      <c r="E183" s="33">
        <f t="shared" si="18"/>
        <v>300000</v>
      </c>
      <c r="F183" s="33">
        <f t="shared" si="18"/>
        <v>300000</v>
      </c>
      <c r="G183" s="33">
        <f t="shared" si="18"/>
        <v>0</v>
      </c>
      <c r="H183" s="33">
        <f t="shared" si="18"/>
        <v>300000</v>
      </c>
      <c r="I183" s="34">
        <f t="shared" si="11"/>
        <v>425.531914893617</v>
      </c>
      <c r="J183" s="35">
        <f t="shared" si="17"/>
        <v>1</v>
      </c>
      <c r="K183" s="70">
        <f t="shared" si="14"/>
        <v>1</v>
      </c>
    </row>
    <row r="184" spans="1:11" s="5" customFormat="1" ht="19.5" customHeight="1">
      <c r="A184" s="63" t="s">
        <v>182</v>
      </c>
      <c r="B184" s="50" t="s">
        <v>184</v>
      </c>
      <c r="C184" s="40"/>
      <c r="D184" s="32">
        <v>70500</v>
      </c>
      <c r="E184" s="33">
        <v>300000</v>
      </c>
      <c r="F184" s="33">
        <v>300000</v>
      </c>
      <c r="G184" s="28"/>
      <c r="H184" s="33">
        <v>300000</v>
      </c>
      <c r="I184" s="34">
        <f t="shared" si="11"/>
        <v>425.531914893617</v>
      </c>
      <c r="J184" s="35">
        <f t="shared" si="17"/>
        <v>1</v>
      </c>
      <c r="K184" s="70">
        <f t="shared" si="14"/>
        <v>1</v>
      </c>
    </row>
    <row r="185" spans="1:11" s="5" customFormat="1" ht="33" customHeight="1">
      <c r="A185" s="25"/>
      <c r="B185" s="16" t="s">
        <v>186</v>
      </c>
      <c r="C185" s="37" t="e">
        <f>SUM(C127:C179)</f>
        <v>#REF!</v>
      </c>
      <c r="D185" s="27" t="e">
        <f>D127+D179</f>
        <v>#REF!</v>
      </c>
      <c r="E185" s="28">
        <f>E127+E179</f>
        <v>643547064.77</v>
      </c>
      <c r="F185" s="28">
        <f>F127+F179</f>
        <v>643547064.77</v>
      </c>
      <c r="G185" s="28">
        <f>G127+G179</f>
        <v>0</v>
      </c>
      <c r="H185" s="28">
        <f>H127+H179</f>
        <v>621997663.16</v>
      </c>
      <c r="I185" s="29" t="e">
        <f t="shared" si="11"/>
        <v>#REF!</v>
      </c>
      <c r="J185" s="30">
        <f t="shared" si="17"/>
        <v>0.9665146454864157</v>
      </c>
      <c r="K185" s="30">
        <f>H185/F185</f>
        <v>0.9665146454864157</v>
      </c>
    </row>
    <row r="186" spans="1:11" s="5" customFormat="1" ht="21" customHeight="1">
      <c r="A186" s="25"/>
      <c r="B186" s="82" t="s">
        <v>1</v>
      </c>
      <c r="C186" s="51"/>
      <c r="D186" s="27"/>
      <c r="E186" s="28"/>
      <c r="F186" s="28"/>
      <c r="G186" s="28"/>
      <c r="H186" s="28"/>
      <c r="I186" s="29"/>
      <c r="J186" s="35"/>
      <c r="K186" s="30"/>
    </row>
    <row r="187" spans="1:11" s="5" customFormat="1" ht="37.5">
      <c r="A187" s="25"/>
      <c r="B187" s="52" t="s">
        <v>60</v>
      </c>
      <c r="C187" s="40">
        <v>5821600</v>
      </c>
      <c r="D187" s="32">
        <v>6613500</v>
      </c>
      <c r="E187" s="33">
        <v>21162941</v>
      </c>
      <c r="F187" s="53"/>
      <c r="G187" s="53"/>
      <c r="H187" s="33">
        <v>34326603.72</v>
      </c>
      <c r="I187" s="34">
        <f aca="true" t="shared" si="19" ref="I187:I202">H187/D187*100</f>
        <v>519.0383869358132</v>
      </c>
      <c r="J187" s="35">
        <f aca="true" t="shared" si="20" ref="J187:J268">H187/E187</f>
        <v>1.6220148097563565</v>
      </c>
      <c r="K187" s="30"/>
    </row>
    <row r="188" spans="1:11" s="5" customFormat="1" ht="78.75" customHeight="1" hidden="1">
      <c r="A188" s="25">
        <v>100208</v>
      </c>
      <c r="B188" s="52" t="s">
        <v>295</v>
      </c>
      <c r="C188" s="40"/>
      <c r="D188" s="32"/>
      <c r="E188" s="33"/>
      <c r="F188" s="53"/>
      <c r="G188" s="53"/>
      <c r="H188" s="33"/>
      <c r="I188" s="34"/>
      <c r="J188" s="35" t="e">
        <f t="shared" si="20"/>
        <v>#DIV/0!</v>
      </c>
      <c r="K188" s="30"/>
    </row>
    <row r="189" spans="1:11" s="5" customFormat="1" ht="18.75">
      <c r="A189" s="66" t="s">
        <v>61</v>
      </c>
      <c r="B189" s="52" t="s">
        <v>62</v>
      </c>
      <c r="C189" s="40">
        <v>2152000</v>
      </c>
      <c r="D189" s="32">
        <v>4437800</v>
      </c>
      <c r="E189" s="33">
        <v>14057285.9</v>
      </c>
      <c r="F189" s="33"/>
      <c r="G189" s="33"/>
      <c r="H189" s="33">
        <v>5293522.99</v>
      </c>
      <c r="I189" s="34">
        <f t="shared" si="19"/>
        <v>119.28259475415747</v>
      </c>
      <c r="J189" s="35">
        <f t="shared" si="20"/>
        <v>0.3765679255339041</v>
      </c>
      <c r="K189" s="35"/>
    </row>
    <row r="190" spans="1:11" s="5" customFormat="1" ht="126" customHeight="1" hidden="1">
      <c r="A190" s="66" t="s">
        <v>302</v>
      </c>
      <c r="B190" s="52" t="s">
        <v>303</v>
      </c>
      <c r="C190" s="40"/>
      <c r="D190" s="32"/>
      <c r="E190" s="33"/>
      <c r="F190" s="33"/>
      <c r="G190" s="33"/>
      <c r="H190" s="33"/>
      <c r="I190" s="34" t="e">
        <f t="shared" si="19"/>
        <v>#DIV/0!</v>
      </c>
      <c r="J190" s="35" t="e">
        <f t="shared" si="20"/>
        <v>#DIV/0!</v>
      </c>
      <c r="K190" s="30"/>
    </row>
    <row r="191" spans="1:11" s="5" customFormat="1" ht="225.75" customHeight="1" hidden="1">
      <c r="A191" s="66" t="s">
        <v>187</v>
      </c>
      <c r="B191" s="41" t="s">
        <v>276</v>
      </c>
      <c r="C191" s="40"/>
      <c r="D191" s="32"/>
      <c r="E191" s="33"/>
      <c r="F191" s="33"/>
      <c r="G191" s="33"/>
      <c r="H191" s="33"/>
      <c r="I191" s="34"/>
      <c r="J191" s="35" t="e">
        <f t="shared" si="20"/>
        <v>#DIV/0!</v>
      </c>
      <c r="K191" s="35"/>
    </row>
    <row r="192" spans="1:11" s="5" customFormat="1" ht="32.25" customHeight="1" hidden="1">
      <c r="A192" s="66" t="s">
        <v>216</v>
      </c>
      <c r="B192" s="44" t="s">
        <v>248</v>
      </c>
      <c r="C192" s="40"/>
      <c r="D192" s="32"/>
      <c r="E192" s="33">
        <v>0</v>
      </c>
      <c r="F192" s="33"/>
      <c r="G192" s="33"/>
      <c r="H192" s="33">
        <v>0</v>
      </c>
      <c r="I192" s="34"/>
      <c r="J192" s="35" t="e">
        <f t="shared" si="20"/>
        <v>#DIV/0!</v>
      </c>
      <c r="K192" s="35"/>
    </row>
    <row r="193" spans="1:11" s="5" customFormat="1" ht="24.75" customHeight="1" hidden="1">
      <c r="A193" s="66" t="s">
        <v>63</v>
      </c>
      <c r="B193" s="38" t="s">
        <v>64</v>
      </c>
      <c r="C193" s="40"/>
      <c r="D193" s="32"/>
      <c r="E193" s="33"/>
      <c r="F193" s="33"/>
      <c r="G193" s="33"/>
      <c r="H193" s="33"/>
      <c r="I193" s="34"/>
      <c r="J193" s="35" t="e">
        <f t="shared" si="20"/>
        <v>#DIV/0!</v>
      </c>
      <c r="K193" s="35"/>
    </row>
    <row r="194" spans="1:11" s="5" customFormat="1" ht="49.5" customHeight="1" hidden="1">
      <c r="A194" s="66" t="s">
        <v>266</v>
      </c>
      <c r="B194" s="54" t="s">
        <v>267</v>
      </c>
      <c r="C194" s="40"/>
      <c r="D194" s="32"/>
      <c r="E194" s="33"/>
      <c r="F194" s="33"/>
      <c r="G194" s="33"/>
      <c r="H194" s="33"/>
      <c r="I194" s="34"/>
      <c r="J194" s="35" t="e">
        <f t="shared" si="20"/>
        <v>#DIV/0!</v>
      </c>
      <c r="K194" s="35"/>
    </row>
    <row r="195" spans="1:11" s="5" customFormat="1" ht="56.25">
      <c r="A195" s="66" t="s">
        <v>65</v>
      </c>
      <c r="B195" s="52" t="s">
        <v>66</v>
      </c>
      <c r="C195" s="40">
        <v>2011300</v>
      </c>
      <c r="D195" s="32">
        <v>3134600</v>
      </c>
      <c r="E195" s="33">
        <v>8186846.53</v>
      </c>
      <c r="F195" s="33"/>
      <c r="G195" s="33"/>
      <c r="H195" s="33">
        <v>8003657.76</v>
      </c>
      <c r="I195" s="34">
        <f t="shared" si="19"/>
        <v>255.3326663689147</v>
      </c>
      <c r="J195" s="35">
        <f t="shared" si="20"/>
        <v>0.9776240131864301</v>
      </c>
      <c r="K195" s="35"/>
    </row>
    <row r="196" spans="1:11" s="5" customFormat="1" ht="68.25" customHeight="1" hidden="1">
      <c r="A196" s="66" t="s">
        <v>67</v>
      </c>
      <c r="B196" s="52" t="s">
        <v>76</v>
      </c>
      <c r="C196" s="40"/>
      <c r="D196" s="32"/>
      <c r="E196" s="33"/>
      <c r="F196" s="33"/>
      <c r="G196" s="33"/>
      <c r="H196" s="33"/>
      <c r="I196" s="34" t="e">
        <f t="shared" si="19"/>
        <v>#DIV/0!</v>
      </c>
      <c r="J196" s="35" t="e">
        <f t="shared" si="20"/>
        <v>#DIV/0!</v>
      </c>
      <c r="K196" s="35"/>
    </row>
    <row r="197" spans="1:11" s="5" customFormat="1" ht="33" customHeight="1" hidden="1">
      <c r="A197" s="66" t="s">
        <v>67</v>
      </c>
      <c r="B197" s="31" t="s">
        <v>249</v>
      </c>
      <c r="C197" s="40"/>
      <c r="D197" s="32"/>
      <c r="E197" s="33"/>
      <c r="F197" s="33"/>
      <c r="G197" s="33"/>
      <c r="H197" s="33"/>
      <c r="I197" s="34"/>
      <c r="J197" s="35" t="e">
        <f t="shared" si="20"/>
        <v>#DIV/0!</v>
      </c>
      <c r="K197" s="35"/>
    </row>
    <row r="198" spans="1:11" s="5" customFormat="1" ht="37.5">
      <c r="A198" s="63" t="s">
        <v>68</v>
      </c>
      <c r="B198" s="31" t="s">
        <v>212</v>
      </c>
      <c r="C198" s="40">
        <v>390000</v>
      </c>
      <c r="D198" s="32">
        <v>570000</v>
      </c>
      <c r="E198" s="33">
        <v>3951392.66</v>
      </c>
      <c r="F198" s="33"/>
      <c r="G198" s="33"/>
      <c r="H198" s="33">
        <v>2520229.44</v>
      </c>
      <c r="I198" s="34">
        <f t="shared" si="19"/>
        <v>442.1455157894736</v>
      </c>
      <c r="J198" s="35">
        <f t="shared" si="20"/>
        <v>0.6378078963177504</v>
      </c>
      <c r="K198" s="35"/>
    </row>
    <row r="199" spans="1:11" s="5" customFormat="1" ht="55.5" customHeight="1">
      <c r="A199" s="63" t="s">
        <v>188</v>
      </c>
      <c r="B199" s="52" t="s">
        <v>254</v>
      </c>
      <c r="C199" s="40"/>
      <c r="D199" s="32">
        <v>230000</v>
      </c>
      <c r="E199" s="33">
        <v>5073764</v>
      </c>
      <c r="F199" s="33"/>
      <c r="G199" s="33"/>
      <c r="H199" s="33">
        <v>3020629.16</v>
      </c>
      <c r="I199" s="34">
        <f t="shared" si="19"/>
        <v>1313.3170260869565</v>
      </c>
      <c r="J199" s="35">
        <f t="shared" si="20"/>
        <v>0.5953428578861768</v>
      </c>
      <c r="K199" s="35"/>
    </row>
    <row r="200" spans="1:11" s="5" customFormat="1" ht="110.25" customHeight="1" hidden="1">
      <c r="A200" s="63" t="s">
        <v>191</v>
      </c>
      <c r="B200" s="52" t="s">
        <v>192</v>
      </c>
      <c r="C200" s="40"/>
      <c r="D200" s="32"/>
      <c r="E200" s="33"/>
      <c r="F200" s="33"/>
      <c r="G200" s="33"/>
      <c r="H200" s="33"/>
      <c r="I200" s="34"/>
      <c r="J200" s="35">
        <v>0</v>
      </c>
      <c r="K200" s="35"/>
    </row>
    <row r="201" spans="1:11" s="5" customFormat="1" ht="75" hidden="1">
      <c r="A201" s="63" t="s">
        <v>189</v>
      </c>
      <c r="B201" s="52" t="s">
        <v>51</v>
      </c>
      <c r="C201" s="40"/>
      <c r="D201" s="32">
        <v>258</v>
      </c>
      <c r="E201" s="33"/>
      <c r="F201" s="33"/>
      <c r="G201" s="33"/>
      <c r="H201" s="33"/>
      <c r="I201" s="34">
        <f t="shared" si="19"/>
        <v>0</v>
      </c>
      <c r="J201" s="35" t="e">
        <f t="shared" si="20"/>
        <v>#DIV/0!</v>
      </c>
      <c r="K201" s="30"/>
    </row>
    <row r="202" spans="1:11" s="5" customFormat="1" ht="21.75" customHeight="1">
      <c r="A202" s="63"/>
      <c r="B202" s="9" t="s">
        <v>270</v>
      </c>
      <c r="C202" s="37" t="e">
        <f>C187+#REF!+C189+C190+C195+C196+C198+#REF!+#REF!+#REF!</f>
        <v>#REF!</v>
      </c>
      <c r="D202" s="27">
        <f>D187+D189+D191+D195+D198+D199+D201</f>
        <v>14986158</v>
      </c>
      <c r="E202" s="28">
        <f>E187+E189+E191+E195+E198+E199+E201+E192+E193+E197+E194+E188+E190</f>
        <v>52432230.09</v>
      </c>
      <c r="F202" s="28">
        <f>F187+F189+F191+F195+F198+F199+F201+F192+F193+F197+F194+F188+F190</f>
        <v>0</v>
      </c>
      <c r="G202" s="28">
        <f>G187+G189+G191+G195+G198+G199+G201+G192+G193+G197+G194+G188+G190</f>
        <v>0</v>
      </c>
      <c r="H202" s="28">
        <f>H187+H189+H191+H195+H198+H199+H201+H192+H193+H197+H194+H188+H190</f>
        <v>53164643.06999999</v>
      </c>
      <c r="I202" s="29">
        <f t="shared" si="19"/>
        <v>354.7583247821089</v>
      </c>
      <c r="J202" s="30">
        <f t="shared" si="20"/>
        <v>1.013968755071886</v>
      </c>
      <c r="K202" s="30"/>
    </row>
    <row r="203" spans="1:11" s="5" customFormat="1" ht="20.25" customHeight="1">
      <c r="A203" s="63"/>
      <c r="B203" s="55" t="s">
        <v>268</v>
      </c>
      <c r="C203" s="37"/>
      <c r="D203" s="27"/>
      <c r="E203" s="28">
        <f>E204+E205</f>
        <v>35624309.53</v>
      </c>
      <c r="F203" s="28"/>
      <c r="G203" s="28">
        <f>G204+G205</f>
        <v>424602</v>
      </c>
      <c r="H203" s="28">
        <f>H204+H205</f>
        <v>35622649.53</v>
      </c>
      <c r="I203" s="29"/>
      <c r="J203" s="35">
        <f t="shared" si="20"/>
        <v>0.9999534026056393</v>
      </c>
      <c r="K203" s="30"/>
    </row>
    <row r="204" spans="1:11" s="5" customFormat="1" ht="18.75" customHeight="1">
      <c r="A204" s="86" t="s">
        <v>54</v>
      </c>
      <c r="B204" s="31" t="s">
        <v>55</v>
      </c>
      <c r="C204" s="37"/>
      <c r="D204" s="27"/>
      <c r="E204" s="33">
        <f>E207+E210+E213</f>
        <v>22781000.29</v>
      </c>
      <c r="F204" s="33"/>
      <c r="G204" s="33">
        <f>G207+G210+G213</f>
        <v>228698</v>
      </c>
      <c r="H204" s="33">
        <f>H207+H210+H213</f>
        <v>22781000.29</v>
      </c>
      <c r="I204" s="29"/>
      <c r="J204" s="35">
        <f t="shared" si="20"/>
        <v>1</v>
      </c>
      <c r="K204" s="30"/>
    </row>
    <row r="205" spans="1:11" s="5" customFormat="1" ht="19.5" customHeight="1">
      <c r="A205" s="86"/>
      <c r="B205" s="31" t="s">
        <v>56</v>
      </c>
      <c r="C205" s="37"/>
      <c r="D205" s="27"/>
      <c r="E205" s="33">
        <f>E208+E211+E214</f>
        <v>12843309.24</v>
      </c>
      <c r="F205" s="33"/>
      <c r="G205" s="33">
        <f>G208+G211+G214</f>
        <v>195904</v>
      </c>
      <c r="H205" s="33">
        <f>H208+H211+H214</f>
        <v>12841649.24</v>
      </c>
      <c r="I205" s="29"/>
      <c r="J205" s="35">
        <f t="shared" si="20"/>
        <v>0.9998707498224189</v>
      </c>
      <c r="K205" s="30"/>
    </row>
    <row r="206" spans="1:11" s="5" customFormat="1" ht="93.75">
      <c r="A206" s="63" t="s">
        <v>311</v>
      </c>
      <c r="B206" s="31" t="s">
        <v>312</v>
      </c>
      <c r="C206" s="37"/>
      <c r="D206" s="27"/>
      <c r="E206" s="33">
        <f>E207+E208</f>
        <v>35553147.03</v>
      </c>
      <c r="F206" s="33"/>
      <c r="G206" s="33">
        <f>G207+G208</f>
        <v>0</v>
      </c>
      <c r="H206" s="33">
        <f>H207+H208</f>
        <v>35553147.03</v>
      </c>
      <c r="I206" s="32">
        <f>I207+I208</f>
        <v>0</v>
      </c>
      <c r="J206" s="35">
        <f t="shared" si="20"/>
        <v>1</v>
      </c>
      <c r="K206" s="35"/>
    </row>
    <row r="207" spans="1:11" s="5" customFormat="1" ht="18.75" customHeight="1">
      <c r="A207" s="86" t="s">
        <v>54</v>
      </c>
      <c r="B207" s="31" t="s">
        <v>55</v>
      </c>
      <c r="C207" s="37"/>
      <c r="D207" s="27"/>
      <c r="E207" s="33">
        <v>22781000.29</v>
      </c>
      <c r="F207" s="33"/>
      <c r="G207" s="33"/>
      <c r="H207" s="33">
        <v>22781000.29</v>
      </c>
      <c r="I207" s="34"/>
      <c r="J207" s="35">
        <f t="shared" si="20"/>
        <v>1</v>
      </c>
      <c r="K207" s="35"/>
    </row>
    <row r="208" spans="1:11" s="5" customFormat="1" ht="20.25" customHeight="1">
      <c r="A208" s="86"/>
      <c r="B208" s="31" t="s">
        <v>56</v>
      </c>
      <c r="C208" s="37"/>
      <c r="D208" s="27"/>
      <c r="E208" s="33">
        <v>12772146.74</v>
      </c>
      <c r="F208" s="33"/>
      <c r="G208" s="33"/>
      <c r="H208" s="33">
        <v>12772146.74</v>
      </c>
      <c r="I208" s="34"/>
      <c r="J208" s="35">
        <f t="shared" si="20"/>
        <v>1</v>
      </c>
      <c r="K208" s="35"/>
    </row>
    <row r="209" spans="1:11" s="5" customFormat="1" ht="152.25" customHeight="1">
      <c r="A209" s="63" t="s">
        <v>325</v>
      </c>
      <c r="B209" s="31" t="s">
        <v>332</v>
      </c>
      <c r="C209" s="37"/>
      <c r="D209" s="27"/>
      <c r="E209" s="33">
        <f>E211</f>
        <v>71162.5</v>
      </c>
      <c r="F209" s="33"/>
      <c r="G209" s="33">
        <f>G210+G211</f>
        <v>424602</v>
      </c>
      <c r="H209" s="33">
        <f>H210+H211</f>
        <v>69502.5</v>
      </c>
      <c r="I209" s="34"/>
      <c r="J209" s="35">
        <f t="shared" si="20"/>
        <v>0.9766731073247849</v>
      </c>
      <c r="K209" s="35"/>
    </row>
    <row r="210" spans="1:11" s="5" customFormat="1" ht="2.25" customHeight="1" hidden="1">
      <c r="A210" s="86" t="s">
        <v>54</v>
      </c>
      <c r="B210" s="31" t="s">
        <v>55</v>
      </c>
      <c r="C210" s="37"/>
      <c r="D210" s="27"/>
      <c r="E210" s="33"/>
      <c r="F210" s="33"/>
      <c r="G210" s="33">
        <v>228698</v>
      </c>
      <c r="H210" s="33"/>
      <c r="I210" s="34"/>
      <c r="J210" s="35" t="e">
        <f t="shared" si="20"/>
        <v>#DIV/0!</v>
      </c>
      <c r="K210" s="35"/>
    </row>
    <row r="211" spans="1:11" s="5" customFormat="1" ht="33" customHeight="1">
      <c r="A211" s="86"/>
      <c r="B211" s="47" t="s">
        <v>56</v>
      </c>
      <c r="C211" s="37"/>
      <c r="D211" s="27"/>
      <c r="E211" s="33">
        <v>71162.5</v>
      </c>
      <c r="F211" s="33"/>
      <c r="G211" s="33">
        <v>195904</v>
      </c>
      <c r="H211" s="33">
        <v>69502.5</v>
      </c>
      <c r="I211" s="67"/>
      <c r="J211" s="35">
        <f t="shared" si="20"/>
        <v>0.9766731073247849</v>
      </c>
      <c r="K211" s="35"/>
    </row>
    <row r="212" spans="1:11" s="5" customFormat="1" ht="22.5" customHeight="1" hidden="1">
      <c r="A212" s="63" t="s">
        <v>261</v>
      </c>
      <c r="B212" s="31" t="s">
        <v>269</v>
      </c>
      <c r="C212" s="37"/>
      <c r="D212" s="27"/>
      <c r="E212" s="33">
        <f>E213+E214</f>
        <v>0</v>
      </c>
      <c r="F212" s="33"/>
      <c r="G212" s="33">
        <f>G213+G214</f>
        <v>0</v>
      </c>
      <c r="H212" s="33">
        <f>H213+H214</f>
        <v>0</v>
      </c>
      <c r="I212" s="34"/>
      <c r="J212" s="35" t="e">
        <f t="shared" si="20"/>
        <v>#DIV/0!</v>
      </c>
      <c r="K212" s="35"/>
    </row>
    <row r="213" spans="1:11" s="5" customFormat="1" ht="19.5" customHeight="1" hidden="1">
      <c r="A213" s="86" t="s">
        <v>54</v>
      </c>
      <c r="B213" s="31" t="s">
        <v>55</v>
      </c>
      <c r="C213" s="37"/>
      <c r="D213" s="27"/>
      <c r="E213" s="33"/>
      <c r="F213" s="33"/>
      <c r="G213" s="33"/>
      <c r="H213" s="33"/>
      <c r="I213" s="34"/>
      <c r="J213" s="35" t="e">
        <f t="shared" si="20"/>
        <v>#DIV/0!</v>
      </c>
      <c r="K213" s="35"/>
    </row>
    <row r="214" spans="1:11" s="5" customFormat="1" ht="17.25" customHeight="1" hidden="1">
      <c r="A214" s="86"/>
      <c r="B214" s="31" t="s">
        <v>56</v>
      </c>
      <c r="C214" s="37"/>
      <c r="D214" s="27"/>
      <c r="E214" s="33"/>
      <c r="F214" s="33"/>
      <c r="G214" s="33"/>
      <c r="H214" s="33"/>
      <c r="I214" s="34"/>
      <c r="J214" s="35" t="e">
        <f t="shared" si="20"/>
        <v>#DIV/0!</v>
      </c>
      <c r="K214" s="35"/>
    </row>
    <row r="215" spans="1:11" s="5" customFormat="1" ht="24.75" customHeight="1">
      <c r="A215" s="63"/>
      <c r="B215" s="16" t="s">
        <v>338</v>
      </c>
      <c r="C215" s="37"/>
      <c r="D215" s="27"/>
      <c r="E215" s="28">
        <f>E202+E203</f>
        <v>88056539.62</v>
      </c>
      <c r="F215" s="28"/>
      <c r="G215" s="28">
        <f>G202+G203</f>
        <v>424602</v>
      </c>
      <c r="H215" s="28">
        <f>H202+H203</f>
        <v>88787292.6</v>
      </c>
      <c r="I215" s="29"/>
      <c r="J215" s="30">
        <f t="shared" si="20"/>
        <v>1.0082986792707673</v>
      </c>
      <c r="K215" s="30"/>
    </row>
    <row r="216" spans="1:11" s="5" customFormat="1" ht="37.5">
      <c r="A216" s="63"/>
      <c r="B216" s="16" t="s">
        <v>190</v>
      </c>
      <c r="C216" s="37"/>
      <c r="D216" s="27">
        <f>D217+D255+D271</f>
        <v>14986158</v>
      </c>
      <c r="E216" s="28">
        <f>E217+E255</f>
        <v>88056539.62</v>
      </c>
      <c r="F216" s="28"/>
      <c r="G216" s="28">
        <f>G217+G255</f>
        <v>0</v>
      </c>
      <c r="H216" s="28">
        <f>H217+H255</f>
        <v>88787292.6</v>
      </c>
      <c r="I216" s="34">
        <f aca="true" t="shared" si="21" ref="I216:I271">H216/D216*100</f>
        <v>592.4620079409278</v>
      </c>
      <c r="J216" s="30">
        <f t="shared" si="20"/>
        <v>1.0082986792707673</v>
      </c>
      <c r="K216" s="35"/>
    </row>
    <row r="217" spans="1:11" s="5" customFormat="1" ht="17.25" customHeight="1">
      <c r="A217" s="62">
        <v>1000</v>
      </c>
      <c r="B217" s="26" t="s">
        <v>134</v>
      </c>
      <c r="C217" s="37"/>
      <c r="D217" s="32">
        <f>D218+D243+D244</f>
        <v>8387758</v>
      </c>
      <c r="E217" s="28">
        <f>E218+E243+E244</f>
        <v>62515863.06</v>
      </c>
      <c r="F217" s="28"/>
      <c r="G217" s="28">
        <f>G218+G243+G244</f>
        <v>0</v>
      </c>
      <c r="H217" s="28">
        <f>H218+H243+H244</f>
        <v>70802486.56</v>
      </c>
      <c r="I217" s="29">
        <f t="shared" si="21"/>
        <v>844.1169447187198</v>
      </c>
      <c r="J217" s="30">
        <f t="shared" si="20"/>
        <v>1.132552333030208</v>
      </c>
      <c r="K217" s="35"/>
    </row>
    <row r="218" spans="1:11" s="5" customFormat="1" ht="17.25" customHeight="1">
      <c r="A218" s="62">
        <v>1100</v>
      </c>
      <c r="B218" s="48" t="s">
        <v>135</v>
      </c>
      <c r="C218" s="37"/>
      <c r="D218" s="32">
        <f>D219+D221+D222+D232+D233+D240</f>
        <v>8387500</v>
      </c>
      <c r="E218" s="28">
        <f>E219+E221+E222+E232+E233+E240</f>
        <v>23146033.53</v>
      </c>
      <c r="F218" s="28"/>
      <c r="G218" s="28">
        <f>G219+G221+G222+G232+G233+G240</f>
        <v>0</v>
      </c>
      <c r="H218" s="28">
        <f>H219+H221+H222+H232+H233+H240</f>
        <v>31433446.45</v>
      </c>
      <c r="I218" s="29">
        <f t="shared" si="21"/>
        <v>374.765382414307</v>
      </c>
      <c r="J218" s="30">
        <f t="shared" si="20"/>
        <v>1.3580489464537642</v>
      </c>
      <c r="K218" s="35"/>
    </row>
    <row r="219" spans="1:11" s="5" customFormat="1" ht="18.75">
      <c r="A219" s="63">
        <v>1110</v>
      </c>
      <c r="B219" s="43" t="s">
        <v>136</v>
      </c>
      <c r="C219" s="37"/>
      <c r="D219" s="32">
        <f>D220</f>
        <v>1311900</v>
      </c>
      <c r="E219" s="33">
        <f>E220</f>
        <v>3700741</v>
      </c>
      <c r="F219" s="33"/>
      <c r="G219" s="33"/>
      <c r="H219" s="33">
        <f>H220</f>
        <v>3850973.06</v>
      </c>
      <c r="I219" s="34">
        <f t="shared" si="21"/>
        <v>293.54166171202075</v>
      </c>
      <c r="J219" s="35">
        <f t="shared" si="20"/>
        <v>1.0405951294619105</v>
      </c>
      <c r="K219" s="35"/>
    </row>
    <row r="220" spans="1:11" s="5" customFormat="1" ht="18.75">
      <c r="A220" s="63">
        <v>1111</v>
      </c>
      <c r="B220" s="43" t="s">
        <v>137</v>
      </c>
      <c r="C220" s="37"/>
      <c r="D220" s="32">
        <v>1311900</v>
      </c>
      <c r="E220" s="33">
        <v>3700741</v>
      </c>
      <c r="F220" s="33"/>
      <c r="G220" s="28"/>
      <c r="H220" s="33">
        <v>3850973.06</v>
      </c>
      <c r="I220" s="34">
        <f t="shared" si="21"/>
        <v>293.54166171202075</v>
      </c>
      <c r="J220" s="35">
        <f t="shared" si="20"/>
        <v>1.0405951294619105</v>
      </c>
      <c r="K220" s="35"/>
    </row>
    <row r="221" spans="1:11" s="5" customFormat="1" ht="18.75">
      <c r="A221" s="63">
        <v>1120</v>
      </c>
      <c r="B221" s="43" t="s">
        <v>138</v>
      </c>
      <c r="C221" s="37"/>
      <c r="D221" s="32">
        <v>482800</v>
      </c>
      <c r="E221" s="33">
        <v>1318289</v>
      </c>
      <c r="F221" s="33"/>
      <c r="G221" s="28"/>
      <c r="H221" s="33">
        <v>1338167.06</v>
      </c>
      <c r="I221" s="34">
        <f t="shared" si="21"/>
        <v>277.1679908864955</v>
      </c>
      <c r="J221" s="35">
        <f t="shared" si="20"/>
        <v>1.0150786815334119</v>
      </c>
      <c r="K221" s="35"/>
    </row>
    <row r="222" spans="1:11" s="5" customFormat="1" ht="18.75">
      <c r="A222" s="63">
        <v>1130</v>
      </c>
      <c r="B222" s="43" t="s">
        <v>321</v>
      </c>
      <c r="C222" s="37"/>
      <c r="D222" s="32">
        <f>D223+D224+D225+D226+D227+D228+D229+D230+D231</f>
        <v>5815300</v>
      </c>
      <c r="E222" s="33">
        <f>E223+E224+E225+E226+E227+E228+E229+E230+E231</f>
        <v>16576881.530000001</v>
      </c>
      <c r="F222" s="33"/>
      <c r="G222" s="33">
        <f>G223+G224+G225+G226+G227+G228+G229+G230+G231</f>
        <v>0</v>
      </c>
      <c r="H222" s="33">
        <f>H223+H224+H225+H226+H227+H228+H229+H230+H231</f>
        <v>24963990.369999997</v>
      </c>
      <c r="I222" s="34">
        <f t="shared" si="21"/>
        <v>429.28121283510734</v>
      </c>
      <c r="J222" s="35">
        <f t="shared" si="20"/>
        <v>1.505952149372693</v>
      </c>
      <c r="K222" s="35"/>
    </row>
    <row r="223" spans="1:11" s="5" customFormat="1" ht="37.5">
      <c r="A223" s="63">
        <v>1131</v>
      </c>
      <c r="B223" s="43" t="s">
        <v>322</v>
      </c>
      <c r="C223" s="37"/>
      <c r="D223" s="32">
        <v>265400</v>
      </c>
      <c r="E223" s="33">
        <v>1390065</v>
      </c>
      <c r="F223" s="33"/>
      <c r="G223" s="28"/>
      <c r="H223" s="33">
        <v>6018743.04</v>
      </c>
      <c r="I223" s="34">
        <f t="shared" si="21"/>
        <v>2267.8006932931426</v>
      </c>
      <c r="J223" s="35" t="s">
        <v>337</v>
      </c>
      <c r="K223" s="35"/>
    </row>
    <row r="224" spans="1:11" s="5" customFormat="1" ht="18.75">
      <c r="A224" s="63">
        <v>1132</v>
      </c>
      <c r="B224" s="43" t="s">
        <v>161</v>
      </c>
      <c r="C224" s="37"/>
      <c r="D224" s="32">
        <v>494300</v>
      </c>
      <c r="E224" s="33">
        <v>677000</v>
      </c>
      <c r="F224" s="33"/>
      <c r="G224" s="28"/>
      <c r="H224" s="33">
        <v>3855181.23</v>
      </c>
      <c r="I224" s="34">
        <f t="shared" si="21"/>
        <v>779.9274185717176</v>
      </c>
      <c r="J224" s="35" t="s">
        <v>336</v>
      </c>
      <c r="K224" s="35"/>
    </row>
    <row r="225" spans="1:11" s="5" customFormat="1" ht="18.75">
      <c r="A225" s="63">
        <v>1133</v>
      </c>
      <c r="B225" s="43" t="s">
        <v>162</v>
      </c>
      <c r="C225" s="37"/>
      <c r="D225" s="32">
        <v>2065300</v>
      </c>
      <c r="E225" s="33">
        <v>5187312</v>
      </c>
      <c r="F225" s="33"/>
      <c r="G225" s="28"/>
      <c r="H225" s="33">
        <v>4868929.88</v>
      </c>
      <c r="I225" s="34">
        <f t="shared" si="21"/>
        <v>235.74928000774707</v>
      </c>
      <c r="J225" s="35">
        <f t="shared" si="20"/>
        <v>0.9386229091290441</v>
      </c>
      <c r="K225" s="35"/>
    </row>
    <row r="226" spans="1:11" s="5" customFormat="1" ht="23.25" customHeight="1">
      <c r="A226" s="63">
        <v>1134</v>
      </c>
      <c r="B226" s="61" t="s">
        <v>323</v>
      </c>
      <c r="C226" s="37"/>
      <c r="D226" s="32">
        <v>35800</v>
      </c>
      <c r="E226" s="33">
        <v>7839167.53</v>
      </c>
      <c r="F226" s="33"/>
      <c r="G226" s="28"/>
      <c r="H226" s="33">
        <v>8863670.62</v>
      </c>
      <c r="I226" s="34">
        <f t="shared" si="21"/>
        <v>24758.856480446924</v>
      </c>
      <c r="J226" s="35">
        <f t="shared" si="20"/>
        <v>1.1306902915493628</v>
      </c>
      <c r="K226" s="35"/>
    </row>
    <row r="227" spans="1:11" s="5" customFormat="1" ht="18.75">
      <c r="A227" s="63">
        <v>1135</v>
      </c>
      <c r="B227" s="43" t="s">
        <v>50</v>
      </c>
      <c r="C227" s="37"/>
      <c r="D227" s="32">
        <v>91100</v>
      </c>
      <c r="E227" s="33">
        <v>1483337</v>
      </c>
      <c r="F227" s="33"/>
      <c r="G227" s="28"/>
      <c r="H227" s="33">
        <v>1357465.6</v>
      </c>
      <c r="I227" s="34">
        <f t="shared" si="21"/>
        <v>1490.082985729967</v>
      </c>
      <c r="J227" s="35">
        <f t="shared" si="20"/>
        <v>0.9151430861631579</v>
      </c>
      <c r="K227" s="35"/>
    </row>
    <row r="228" spans="1:11" s="5" customFormat="1" ht="16.5" customHeight="1" hidden="1">
      <c r="A228" s="63">
        <v>1136</v>
      </c>
      <c r="B228" s="43" t="s">
        <v>163</v>
      </c>
      <c r="C228" s="37"/>
      <c r="D228" s="27"/>
      <c r="E228" s="33"/>
      <c r="F228" s="33"/>
      <c r="G228" s="28"/>
      <c r="H228" s="33"/>
      <c r="I228" s="34"/>
      <c r="J228" s="35" t="e">
        <f t="shared" si="20"/>
        <v>#DIV/0!</v>
      </c>
      <c r="K228" s="35"/>
    </row>
    <row r="229" spans="1:11" s="5" customFormat="1" ht="49.5" customHeight="1" hidden="1">
      <c r="A229" s="63">
        <v>1137</v>
      </c>
      <c r="B229" s="31" t="s">
        <v>164</v>
      </c>
      <c r="C229" s="37"/>
      <c r="D229" s="32">
        <v>2203600</v>
      </c>
      <c r="E229" s="33"/>
      <c r="F229" s="33"/>
      <c r="G229" s="28"/>
      <c r="H229" s="33"/>
      <c r="I229" s="34">
        <f t="shared" si="21"/>
        <v>0</v>
      </c>
      <c r="J229" s="35" t="e">
        <f t="shared" si="20"/>
        <v>#DIV/0!</v>
      </c>
      <c r="K229" s="35"/>
    </row>
    <row r="230" spans="1:11" s="5" customFormat="1" ht="16.5" customHeight="1" hidden="1">
      <c r="A230" s="63">
        <v>1138</v>
      </c>
      <c r="B230" s="43" t="s">
        <v>165</v>
      </c>
      <c r="C230" s="37"/>
      <c r="D230" s="32">
        <v>41200</v>
      </c>
      <c r="E230" s="33"/>
      <c r="F230" s="33"/>
      <c r="G230" s="28"/>
      <c r="H230" s="33"/>
      <c r="I230" s="34">
        <f t="shared" si="21"/>
        <v>0</v>
      </c>
      <c r="J230" s="35" t="e">
        <f t="shared" si="20"/>
        <v>#DIV/0!</v>
      </c>
      <c r="K230" s="35"/>
    </row>
    <row r="231" spans="1:11" s="5" customFormat="1" ht="30.75" customHeight="1" hidden="1">
      <c r="A231" s="63">
        <v>1139</v>
      </c>
      <c r="B231" s="43" t="s">
        <v>166</v>
      </c>
      <c r="C231" s="37"/>
      <c r="D231" s="32">
        <v>618600</v>
      </c>
      <c r="E231" s="33"/>
      <c r="F231" s="33"/>
      <c r="G231" s="28"/>
      <c r="H231" s="33"/>
      <c r="I231" s="34">
        <f t="shared" si="21"/>
        <v>0</v>
      </c>
      <c r="J231" s="35" t="e">
        <f t="shared" si="20"/>
        <v>#DIV/0!</v>
      </c>
      <c r="K231" s="35"/>
    </row>
    <row r="232" spans="1:11" s="5" customFormat="1" ht="16.5" customHeight="1">
      <c r="A232" s="63">
        <v>1140</v>
      </c>
      <c r="B232" s="43" t="s">
        <v>139</v>
      </c>
      <c r="C232" s="37"/>
      <c r="D232" s="32">
        <v>14700</v>
      </c>
      <c r="E232" s="33">
        <v>46650</v>
      </c>
      <c r="F232" s="33"/>
      <c r="G232" s="28"/>
      <c r="H232" s="33">
        <v>92798.1</v>
      </c>
      <c r="I232" s="34">
        <f t="shared" si="21"/>
        <v>631.2795918367347</v>
      </c>
      <c r="J232" s="35">
        <f t="shared" si="20"/>
        <v>1.9892411575562703</v>
      </c>
      <c r="K232" s="35"/>
    </row>
    <row r="233" spans="1:11" s="5" customFormat="1" ht="18.75">
      <c r="A233" s="63">
        <v>1160</v>
      </c>
      <c r="B233" s="43" t="s">
        <v>140</v>
      </c>
      <c r="C233" s="37"/>
      <c r="D233" s="32">
        <f>D234+D235+D236+D237+D238+D239</f>
        <v>196800</v>
      </c>
      <c r="E233" s="33">
        <f>E234+E235+E236+E237+E238+E239</f>
        <v>876492</v>
      </c>
      <c r="F233" s="33"/>
      <c r="G233" s="33">
        <f>G234+G235+G236+G237+G238+G239</f>
        <v>0</v>
      </c>
      <c r="H233" s="33">
        <f>H234+H235+H236+H237+H238+H239</f>
        <v>684432.03</v>
      </c>
      <c r="I233" s="34">
        <f t="shared" si="21"/>
        <v>347.78050304878053</v>
      </c>
      <c r="J233" s="35">
        <f t="shared" si="20"/>
        <v>0.7808765282512562</v>
      </c>
      <c r="K233" s="35"/>
    </row>
    <row r="234" spans="1:11" s="5" customFormat="1" ht="19.5" customHeight="1">
      <c r="A234" s="63">
        <v>1161</v>
      </c>
      <c r="B234" s="43" t="s">
        <v>167</v>
      </c>
      <c r="C234" s="37"/>
      <c r="D234" s="32">
        <v>86400</v>
      </c>
      <c r="E234" s="33">
        <v>551529</v>
      </c>
      <c r="F234" s="33"/>
      <c r="G234" s="28"/>
      <c r="H234" s="33">
        <v>307793.64</v>
      </c>
      <c r="I234" s="34">
        <f t="shared" si="21"/>
        <v>356.2426388888889</v>
      </c>
      <c r="J234" s="35">
        <f t="shared" si="20"/>
        <v>0.5580733560701251</v>
      </c>
      <c r="K234" s="35"/>
    </row>
    <row r="235" spans="1:11" s="5" customFormat="1" ht="18.75">
      <c r="A235" s="63">
        <v>1162</v>
      </c>
      <c r="B235" s="43" t="s">
        <v>168</v>
      </c>
      <c r="C235" s="37"/>
      <c r="D235" s="32">
        <v>17550</v>
      </c>
      <c r="E235" s="33">
        <v>104934</v>
      </c>
      <c r="F235" s="33"/>
      <c r="G235" s="28"/>
      <c r="H235" s="33">
        <v>84291.11</v>
      </c>
      <c r="I235" s="34">
        <f t="shared" si="21"/>
        <v>480.2912250712251</v>
      </c>
      <c r="J235" s="35">
        <f t="shared" si="20"/>
        <v>0.8032773934091906</v>
      </c>
      <c r="K235" s="35"/>
    </row>
    <row r="236" spans="1:11" s="5" customFormat="1" ht="18.75" customHeight="1">
      <c r="A236" s="63">
        <v>1163</v>
      </c>
      <c r="B236" s="43" t="s">
        <v>169</v>
      </c>
      <c r="C236" s="37"/>
      <c r="D236" s="32">
        <v>86350</v>
      </c>
      <c r="E236" s="33">
        <v>170070</v>
      </c>
      <c r="F236" s="33"/>
      <c r="G236" s="28"/>
      <c r="H236" s="33">
        <v>186052.71</v>
      </c>
      <c r="I236" s="34">
        <f t="shared" si="21"/>
        <v>215.4634742327736</v>
      </c>
      <c r="J236" s="35">
        <f t="shared" si="20"/>
        <v>1.093977244663962</v>
      </c>
      <c r="K236" s="35"/>
    </row>
    <row r="237" spans="1:11" s="5" customFormat="1" ht="18" customHeight="1">
      <c r="A237" s="63">
        <v>1164</v>
      </c>
      <c r="B237" s="43" t="s">
        <v>171</v>
      </c>
      <c r="C237" s="37"/>
      <c r="D237" s="32">
        <v>5500</v>
      </c>
      <c r="E237" s="33">
        <v>8459</v>
      </c>
      <c r="F237" s="33"/>
      <c r="G237" s="28"/>
      <c r="H237" s="33">
        <v>28105.01</v>
      </c>
      <c r="I237" s="34">
        <f t="shared" si="21"/>
        <v>511.0001818181818</v>
      </c>
      <c r="J237" s="35" t="s">
        <v>329</v>
      </c>
      <c r="K237" s="35"/>
    </row>
    <row r="238" spans="1:11" s="5" customFormat="1" ht="18.75" customHeight="1">
      <c r="A238" s="63">
        <v>1165</v>
      </c>
      <c r="B238" s="43" t="s">
        <v>170</v>
      </c>
      <c r="C238" s="37"/>
      <c r="D238" s="32">
        <v>1000</v>
      </c>
      <c r="E238" s="33">
        <v>41500</v>
      </c>
      <c r="F238" s="33"/>
      <c r="G238" s="28"/>
      <c r="H238" s="33">
        <v>78189.56</v>
      </c>
      <c r="I238" s="34">
        <f t="shared" si="21"/>
        <v>7818.956</v>
      </c>
      <c r="J238" s="35">
        <f t="shared" si="20"/>
        <v>1.8840857831325302</v>
      </c>
      <c r="K238" s="35"/>
    </row>
    <row r="239" spans="1:11" s="5" customFormat="1" ht="17.25" customHeight="1" hidden="1">
      <c r="A239" s="63">
        <v>1166</v>
      </c>
      <c r="B239" s="43" t="s">
        <v>172</v>
      </c>
      <c r="C239" s="37"/>
      <c r="D239" s="27"/>
      <c r="E239" s="33"/>
      <c r="F239" s="33"/>
      <c r="G239" s="28"/>
      <c r="H239" s="33"/>
      <c r="I239" s="34" t="e">
        <f t="shared" si="21"/>
        <v>#DIV/0!</v>
      </c>
      <c r="J239" s="35" t="e">
        <f t="shared" si="20"/>
        <v>#DIV/0!</v>
      </c>
      <c r="K239" s="35"/>
    </row>
    <row r="240" spans="1:11" s="5" customFormat="1" ht="37.5">
      <c r="A240" s="63">
        <v>1170</v>
      </c>
      <c r="B240" s="43" t="s">
        <v>141</v>
      </c>
      <c r="C240" s="37"/>
      <c r="D240" s="32">
        <f>D241+D242</f>
        <v>566000</v>
      </c>
      <c r="E240" s="33">
        <f>E241+E242</f>
        <v>626980</v>
      </c>
      <c r="F240" s="33"/>
      <c r="G240" s="33">
        <f>G241+G242</f>
        <v>0</v>
      </c>
      <c r="H240" s="33">
        <f>H241+H242</f>
        <v>503085.82999999996</v>
      </c>
      <c r="I240" s="34">
        <f t="shared" si="21"/>
        <v>88.88442226148409</v>
      </c>
      <c r="J240" s="35">
        <f t="shared" si="20"/>
        <v>0.8023953395642603</v>
      </c>
      <c r="K240" s="35"/>
    </row>
    <row r="241" spans="1:11" s="5" customFormat="1" ht="33.75" customHeight="1">
      <c r="A241" s="63">
        <v>1171</v>
      </c>
      <c r="B241" s="47" t="s">
        <v>142</v>
      </c>
      <c r="C241" s="37"/>
      <c r="D241" s="27"/>
      <c r="E241" s="33">
        <v>494480</v>
      </c>
      <c r="F241" s="33"/>
      <c r="G241" s="28"/>
      <c r="H241" s="33">
        <v>343810</v>
      </c>
      <c r="I241" s="34"/>
      <c r="J241" s="35">
        <f t="shared" si="20"/>
        <v>0.6952960685973143</v>
      </c>
      <c r="K241" s="64"/>
    </row>
    <row r="242" spans="1:11" s="5" customFormat="1" ht="38.25" customHeight="1">
      <c r="A242" s="63">
        <v>1172</v>
      </c>
      <c r="B242" s="31" t="s">
        <v>143</v>
      </c>
      <c r="C242" s="37"/>
      <c r="D242" s="32">
        <v>566000</v>
      </c>
      <c r="E242" s="33">
        <v>132500</v>
      </c>
      <c r="F242" s="33"/>
      <c r="G242" s="28"/>
      <c r="H242" s="33">
        <v>159275.83</v>
      </c>
      <c r="I242" s="34">
        <f t="shared" si="21"/>
        <v>28.140606007067138</v>
      </c>
      <c r="J242" s="35">
        <f t="shared" si="20"/>
        <v>1.2020817358490565</v>
      </c>
      <c r="K242" s="35"/>
    </row>
    <row r="243" spans="1:11" s="5" customFormat="1" ht="30.75" customHeight="1" hidden="1">
      <c r="A243" s="63">
        <v>1200</v>
      </c>
      <c r="B243" s="43" t="s">
        <v>144</v>
      </c>
      <c r="C243" s="37"/>
      <c r="D243" s="27"/>
      <c r="E243" s="33"/>
      <c r="F243" s="33"/>
      <c r="G243" s="28"/>
      <c r="H243" s="33"/>
      <c r="I243" s="34"/>
      <c r="J243" s="35" t="e">
        <f t="shared" si="20"/>
        <v>#DIV/0!</v>
      </c>
      <c r="K243" s="35"/>
    </row>
    <row r="244" spans="1:11" s="5" customFormat="1" ht="16.5" customHeight="1">
      <c r="A244" s="62">
        <v>1300</v>
      </c>
      <c r="B244" s="48" t="s">
        <v>145</v>
      </c>
      <c r="C244" s="37"/>
      <c r="D244" s="27">
        <f>D245+D246+D248</f>
        <v>258</v>
      </c>
      <c r="E244" s="28">
        <f>E245+E246+E248+E247+E253</f>
        <v>39369829.53</v>
      </c>
      <c r="F244" s="28">
        <f>F245+F246+F248+F247+F253</f>
        <v>0</v>
      </c>
      <c r="G244" s="28">
        <f>G245+G246+G248+G247+G253</f>
        <v>0</v>
      </c>
      <c r="H244" s="28">
        <f>H245+H246+H248+H247+H253</f>
        <v>39369040.11</v>
      </c>
      <c r="I244" s="34">
        <f t="shared" si="21"/>
        <v>15259317.872093024</v>
      </c>
      <c r="J244" s="69">
        <f t="shared" si="20"/>
        <v>0.9999799486050759</v>
      </c>
      <c r="K244" s="35"/>
    </row>
    <row r="245" spans="1:11" s="5" customFormat="1" ht="37.5">
      <c r="A245" s="63">
        <v>1310</v>
      </c>
      <c r="B245" s="43" t="s">
        <v>146</v>
      </c>
      <c r="C245" s="37"/>
      <c r="D245" s="32">
        <v>258</v>
      </c>
      <c r="E245" s="33">
        <v>3745520</v>
      </c>
      <c r="F245" s="33"/>
      <c r="G245" s="28"/>
      <c r="H245" s="33">
        <v>3745390.58</v>
      </c>
      <c r="I245" s="34">
        <f t="shared" si="21"/>
        <v>1451701.7751937986</v>
      </c>
      <c r="J245" s="35">
        <f t="shared" si="20"/>
        <v>0.9999654467203486</v>
      </c>
      <c r="K245" s="35"/>
    </row>
    <row r="246" spans="1:11" s="5" customFormat="1" ht="49.5" customHeight="1" hidden="1">
      <c r="A246" s="63">
        <v>1320</v>
      </c>
      <c r="B246" s="43" t="s">
        <v>147</v>
      </c>
      <c r="C246" s="37"/>
      <c r="D246" s="27"/>
      <c r="E246" s="33"/>
      <c r="F246" s="33"/>
      <c r="G246" s="28"/>
      <c r="H246" s="33"/>
      <c r="I246" s="34" t="e">
        <f t="shared" si="21"/>
        <v>#DIV/0!</v>
      </c>
      <c r="J246" s="35" t="e">
        <f t="shared" si="20"/>
        <v>#DIV/0!</v>
      </c>
      <c r="K246" s="35"/>
    </row>
    <row r="247" spans="1:11" s="5" customFormat="1" ht="37.5">
      <c r="A247" s="63">
        <v>1320</v>
      </c>
      <c r="B247" s="31" t="s">
        <v>147</v>
      </c>
      <c r="C247" s="37"/>
      <c r="D247" s="27"/>
      <c r="E247" s="33">
        <v>35624309.53</v>
      </c>
      <c r="F247" s="33"/>
      <c r="G247" s="28"/>
      <c r="H247" s="33">
        <v>35622649.53</v>
      </c>
      <c r="I247" s="34"/>
      <c r="J247" s="35">
        <f t="shared" si="20"/>
        <v>0.9999534026056393</v>
      </c>
      <c r="K247" s="35"/>
    </row>
    <row r="248" spans="1:11" s="5" customFormat="1" ht="17.25" customHeight="1" hidden="1">
      <c r="A248" s="63">
        <v>1340</v>
      </c>
      <c r="B248" s="43" t="s">
        <v>148</v>
      </c>
      <c r="C248" s="37"/>
      <c r="D248" s="32">
        <f>D249+D250+D251</f>
        <v>0</v>
      </c>
      <c r="E248" s="33">
        <f>E249+E252</f>
        <v>0</v>
      </c>
      <c r="F248" s="33"/>
      <c r="G248" s="33">
        <f>G249+G252</f>
        <v>0</v>
      </c>
      <c r="H248" s="33">
        <f>H249+H252</f>
        <v>0</v>
      </c>
      <c r="I248" s="34"/>
      <c r="J248" s="35">
        <v>0</v>
      </c>
      <c r="K248" s="35"/>
    </row>
    <row r="249" spans="1:11" s="5" customFormat="1" ht="17.25" customHeight="1" hidden="1">
      <c r="A249" s="63">
        <v>1341</v>
      </c>
      <c r="B249" s="43" t="s">
        <v>173</v>
      </c>
      <c r="C249" s="37"/>
      <c r="D249" s="27"/>
      <c r="E249" s="33">
        <v>0</v>
      </c>
      <c r="F249" s="33"/>
      <c r="G249" s="28"/>
      <c r="H249" s="33">
        <v>0</v>
      </c>
      <c r="I249" s="34"/>
      <c r="J249" s="35">
        <v>0</v>
      </c>
      <c r="K249" s="35"/>
    </row>
    <row r="250" spans="1:11" s="5" customFormat="1" ht="16.5" customHeight="1" hidden="1">
      <c r="A250" s="63">
        <v>1342</v>
      </c>
      <c r="B250" s="43" t="s">
        <v>174</v>
      </c>
      <c r="C250" s="37"/>
      <c r="D250" s="27"/>
      <c r="E250" s="33"/>
      <c r="F250" s="33"/>
      <c r="G250" s="28"/>
      <c r="H250" s="33"/>
      <c r="I250" s="34"/>
      <c r="J250" s="35" t="e">
        <f t="shared" si="20"/>
        <v>#DIV/0!</v>
      </c>
      <c r="K250" s="35"/>
    </row>
    <row r="251" spans="1:11" s="5" customFormat="1" ht="30.75" customHeight="1" hidden="1">
      <c r="A251" s="63">
        <v>1343</v>
      </c>
      <c r="B251" s="43" t="s">
        <v>175</v>
      </c>
      <c r="C251" s="37"/>
      <c r="D251" s="27"/>
      <c r="E251" s="33"/>
      <c r="F251" s="33"/>
      <c r="G251" s="28"/>
      <c r="H251" s="33"/>
      <c r="I251" s="34"/>
      <c r="J251" s="35" t="e">
        <f t="shared" si="20"/>
        <v>#DIV/0!</v>
      </c>
      <c r="K251" s="35"/>
    </row>
    <row r="252" spans="1:11" s="5" customFormat="1" ht="18.75" customHeight="1" hidden="1">
      <c r="A252" s="63" t="s">
        <v>283</v>
      </c>
      <c r="B252" s="43" t="s">
        <v>284</v>
      </c>
      <c r="C252" s="37"/>
      <c r="D252" s="27"/>
      <c r="E252" s="33">
        <v>0</v>
      </c>
      <c r="F252" s="33"/>
      <c r="G252" s="28"/>
      <c r="H252" s="33"/>
      <c r="I252" s="34"/>
      <c r="J252" s="35"/>
      <c r="K252" s="35"/>
    </row>
    <row r="253" spans="1:11" s="5" customFormat="1" ht="18.75" customHeight="1">
      <c r="A253" s="63" t="s">
        <v>334</v>
      </c>
      <c r="B253" s="43" t="s">
        <v>148</v>
      </c>
      <c r="C253" s="37"/>
      <c r="D253" s="27"/>
      <c r="E253" s="33">
        <f>E254</f>
        <v>0</v>
      </c>
      <c r="F253" s="33">
        <f>F254</f>
        <v>0</v>
      </c>
      <c r="G253" s="33">
        <f>G254</f>
        <v>0</v>
      </c>
      <c r="H253" s="33">
        <f>H254</f>
        <v>1000</v>
      </c>
      <c r="I253" s="34"/>
      <c r="J253" s="35"/>
      <c r="K253" s="35"/>
    </row>
    <row r="254" spans="1:11" s="5" customFormat="1" ht="18.75" customHeight="1">
      <c r="A254" s="63" t="s">
        <v>283</v>
      </c>
      <c r="B254" s="43" t="s">
        <v>284</v>
      </c>
      <c r="C254" s="37"/>
      <c r="D254" s="27"/>
      <c r="E254" s="33"/>
      <c r="F254" s="33"/>
      <c r="G254" s="28"/>
      <c r="H254" s="33">
        <v>1000</v>
      </c>
      <c r="I254" s="34"/>
      <c r="J254" s="35"/>
      <c r="K254" s="35"/>
    </row>
    <row r="255" spans="1:11" s="5" customFormat="1" ht="18.75">
      <c r="A255" s="62">
        <v>2000</v>
      </c>
      <c r="B255" s="26" t="s">
        <v>149</v>
      </c>
      <c r="C255" s="37"/>
      <c r="D255" s="27">
        <f>D256+D267+D268</f>
        <v>6598400</v>
      </c>
      <c r="E255" s="28">
        <f>E256+E267+E268</f>
        <v>25540676.560000002</v>
      </c>
      <c r="F255" s="28"/>
      <c r="G255" s="28">
        <f>G256+G267+G268</f>
        <v>0</v>
      </c>
      <c r="H255" s="28">
        <f>H256+H267+H268</f>
        <v>17984806.04</v>
      </c>
      <c r="I255" s="34">
        <f t="shared" si="21"/>
        <v>272.5631371241513</v>
      </c>
      <c r="J255" s="69">
        <f t="shared" si="20"/>
        <v>0.7041632588608294</v>
      </c>
      <c r="K255" s="35"/>
    </row>
    <row r="256" spans="1:11" s="5" customFormat="1" ht="19.5" customHeight="1">
      <c r="A256" s="62">
        <v>2100</v>
      </c>
      <c r="B256" s="48" t="s">
        <v>150</v>
      </c>
      <c r="C256" s="37"/>
      <c r="D256" s="27">
        <f>D257+D258+D261</f>
        <v>2528600</v>
      </c>
      <c r="E256" s="28">
        <f>E257+E258+E261+E264</f>
        <v>5446199.9</v>
      </c>
      <c r="F256" s="28"/>
      <c r="G256" s="28">
        <f>G257+G258+G261+G264</f>
        <v>0</v>
      </c>
      <c r="H256" s="28">
        <f>H257+H258+H261+H264</f>
        <v>8532926.860000001</v>
      </c>
      <c r="I256" s="34">
        <f t="shared" si="21"/>
        <v>337.45657122518395</v>
      </c>
      <c r="J256" s="69">
        <f t="shared" si="20"/>
        <v>1.566767106730695</v>
      </c>
      <c r="K256" s="35"/>
    </row>
    <row r="257" spans="1:11" s="5" customFormat="1" ht="35.25" customHeight="1">
      <c r="A257" s="63">
        <v>2110</v>
      </c>
      <c r="B257" s="61" t="s">
        <v>151</v>
      </c>
      <c r="C257" s="37"/>
      <c r="D257" s="32">
        <v>228600</v>
      </c>
      <c r="E257" s="33">
        <v>402090</v>
      </c>
      <c r="F257" s="33"/>
      <c r="G257" s="28"/>
      <c r="H257" s="33">
        <v>4877231.48</v>
      </c>
      <c r="I257" s="34">
        <f t="shared" si="21"/>
        <v>2133.52208223972</v>
      </c>
      <c r="J257" s="35" t="s">
        <v>335</v>
      </c>
      <c r="K257" s="35"/>
    </row>
    <row r="258" spans="1:11" s="5" customFormat="1" ht="18.75">
      <c r="A258" s="63">
        <v>2120</v>
      </c>
      <c r="B258" s="43" t="s">
        <v>152</v>
      </c>
      <c r="C258" s="37"/>
      <c r="D258" s="32">
        <f>D259</f>
        <v>370000</v>
      </c>
      <c r="E258" s="33">
        <f>E259+E260</f>
        <v>1079332</v>
      </c>
      <c r="F258" s="33"/>
      <c r="G258" s="33">
        <f>G259+G260</f>
        <v>0</v>
      </c>
      <c r="H258" s="33">
        <f>H259+H260</f>
        <v>544175.25</v>
      </c>
      <c r="I258" s="33">
        <f>I259+I260</f>
        <v>0.4736756756756756</v>
      </c>
      <c r="J258" s="35">
        <f t="shared" si="20"/>
        <v>0.5041778155377585</v>
      </c>
      <c r="K258" s="35"/>
    </row>
    <row r="259" spans="1:11" s="5" customFormat="1" ht="18" customHeight="1">
      <c r="A259" s="63">
        <v>2121</v>
      </c>
      <c r="B259" s="43" t="s">
        <v>176</v>
      </c>
      <c r="C259" s="37"/>
      <c r="D259" s="32">
        <v>370000</v>
      </c>
      <c r="E259" s="33">
        <v>500000</v>
      </c>
      <c r="F259" s="33"/>
      <c r="G259" s="28"/>
      <c r="H259" s="33">
        <v>1752.6</v>
      </c>
      <c r="I259" s="34">
        <f t="shared" si="21"/>
        <v>0.4736756756756756</v>
      </c>
      <c r="J259" s="35">
        <f t="shared" si="20"/>
        <v>0.0035052</v>
      </c>
      <c r="K259" s="35"/>
    </row>
    <row r="260" spans="1:11" s="5" customFormat="1" ht="16.5" customHeight="1">
      <c r="A260" s="68">
        <v>2123</v>
      </c>
      <c r="B260" s="43" t="s">
        <v>221</v>
      </c>
      <c r="C260" s="37"/>
      <c r="D260" s="32"/>
      <c r="E260" s="33">
        <v>579332</v>
      </c>
      <c r="F260" s="33"/>
      <c r="G260" s="28"/>
      <c r="H260" s="33">
        <v>542422.65</v>
      </c>
      <c r="I260" s="34"/>
      <c r="J260" s="35">
        <f t="shared" si="20"/>
        <v>0.936289813095082</v>
      </c>
      <c r="K260" s="35"/>
    </row>
    <row r="261" spans="1:11" s="5" customFormat="1" ht="16.5" customHeight="1">
      <c r="A261" s="63">
        <v>2130</v>
      </c>
      <c r="B261" s="43" t="s">
        <v>153</v>
      </c>
      <c r="C261" s="37"/>
      <c r="D261" s="32">
        <f>D262+D263</f>
        <v>1930000</v>
      </c>
      <c r="E261" s="33">
        <f>E262+E263</f>
        <v>2084900.2</v>
      </c>
      <c r="F261" s="33"/>
      <c r="G261" s="33">
        <f>G262+G263</f>
        <v>0</v>
      </c>
      <c r="H261" s="33">
        <f>H262+H263</f>
        <v>1323758.81</v>
      </c>
      <c r="I261" s="34">
        <f t="shared" si="21"/>
        <v>68.58853937823835</v>
      </c>
      <c r="J261" s="35">
        <f t="shared" si="20"/>
        <v>0.6349267029664059</v>
      </c>
      <c r="K261" s="35"/>
    </row>
    <row r="262" spans="1:11" s="5" customFormat="1" ht="18.75" hidden="1">
      <c r="A262" s="63">
        <v>2132</v>
      </c>
      <c r="B262" s="43" t="s">
        <v>177</v>
      </c>
      <c r="C262" s="37"/>
      <c r="D262" s="32">
        <v>400000</v>
      </c>
      <c r="E262" s="33"/>
      <c r="F262" s="33"/>
      <c r="G262" s="28"/>
      <c r="H262" s="33"/>
      <c r="I262" s="34">
        <f t="shared" si="21"/>
        <v>0</v>
      </c>
      <c r="J262" s="35" t="e">
        <f t="shared" si="20"/>
        <v>#DIV/0!</v>
      </c>
      <c r="K262" s="35"/>
    </row>
    <row r="263" spans="1:11" s="5" customFormat="1" ht="18.75" customHeight="1">
      <c r="A263" s="63">
        <v>2133</v>
      </c>
      <c r="B263" s="43" t="s">
        <v>178</v>
      </c>
      <c r="C263" s="37"/>
      <c r="D263" s="32">
        <v>1530000</v>
      </c>
      <c r="E263" s="33">
        <v>2084900.2</v>
      </c>
      <c r="F263" s="33"/>
      <c r="G263" s="28"/>
      <c r="H263" s="33">
        <v>1323758.81</v>
      </c>
      <c r="I263" s="34">
        <f t="shared" si="21"/>
        <v>86.52018366013073</v>
      </c>
      <c r="J263" s="35">
        <f t="shared" si="20"/>
        <v>0.6349267029664059</v>
      </c>
      <c r="K263" s="35"/>
    </row>
    <row r="264" spans="1:11" s="5" customFormat="1" ht="18.75">
      <c r="A264" s="63" t="s">
        <v>219</v>
      </c>
      <c r="B264" s="43" t="s">
        <v>218</v>
      </c>
      <c r="C264" s="37"/>
      <c r="D264" s="32"/>
      <c r="E264" s="33">
        <f>E265+E266</f>
        <v>1879877.7</v>
      </c>
      <c r="F264" s="33"/>
      <c r="G264" s="33">
        <f>G265+G266</f>
        <v>0</v>
      </c>
      <c r="H264" s="33">
        <f>H265+H266</f>
        <v>1787761.32</v>
      </c>
      <c r="I264" s="34"/>
      <c r="J264" s="35">
        <f t="shared" si="20"/>
        <v>0.9509987378434247</v>
      </c>
      <c r="K264" s="35"/>
    </row>
    <row r="265" spans="1:11" s="5" customFormat="1" ht="18.75">
      <c r="A265" s="63" t="s">
        <v>220</v>
      </c>
      <c r="B265" s="43" t="s">
        <v>251</v>
      </c>
      <c r="C265" s="37"/>
      <c r="D265" s="32"/>
      <c r="E265" s="33">
        <v>1879877.7</v>
      </c>
      <c r="F265" s="33"/>
      <c r="G265" s="28"/>
      <c r="H265" s="33">
        <v>1787761.32</v>
      </c>
      <c r="I265" s="34"/>
      <c r="J265" s="35">
        <f t="shared" si="20"/>
        <v>0.9509987378434247</v>
      </c>
      <c r="K265" s="35"/>
    </row>
    <row r="266" spans="1:11" s="5" customFormat="1" ht="32.25" customHeight="1" hidden="1">
      <c r="A266" s="63" t="s">
        <v>222</v>
      </c>
      <c r="B266" s="43" t="s">
        <v>223</v>
      </c>
      <c r="C266" s="37"/>
      <c r="D266" s="32"/>
      <c r="E266" s="33"/>
      <c r="F266" s="33"/>
      <c r="G266" s="28"/>
      <c r="H266" s="33"/>
      <c r="I266" s="34"/>
      <c r="J266" s="35" t="e">
        <f t="shared" si="20"/>
        <v>#DIV/0!</v>
      </c>
      <c r="K266" s="35"/>
    </row>
    <row r="267" spans="1:11" s="5" customFormat="1" ht="30" customHeight="1" hidden="1">
      <c r="A267" s="62">
        <v>2300</v>
      </c>
      <c r="B267" s="48" t="s">
        <v>154</v>
      </c>
      <c r="C267" s="37"/>
      <c r="D267" s="27">
        <v>2000</v>
      </c>
      <c r="E267" s="28"/>
      <c r="F267" s="28"/>
      <c r="G267" s="28"/>
      <c r="H267" s="28"/>
      <c r="I267" s="29">
        <f t="shared" si="21"/>
        <v>0</v>
      </c>
      <c r="J267" s="35" t="e">
        <f t="shared" si="20"/>
        <v>#DIV/0!</v>
      </c>
      <c r="K267" s="30"/>
    </row>
    <row r="268" spans="1:11" s="5" customFormat="1" ht="19.5" customHeight="1">
      <c r="A268" s="62">
        <v>2400</v>
      </c>
      <c r="B268" s="48" t="s">
        <v>155</v>
      </c>
      <c r="C268" s="37"/>
      <c r="D268" s="27">
        <f>D269+D270</f>
        <v>4067800</v>
      </c>
      <c r="E268" s="28">
        <f>E269+E270+E272+E273</f>
        <v>20094476.66</v>
      </c>
      <c r="F268" s="28">
        <f>F269+F270+F272+F273</f>
        <v>0</v>
      </c>
      <c r="G268" s="28">
        <f>G269+G270+G272+G273</f>
        <v>0</v>
      </c>
      <c r="H268" s="28">
        <f>H269+H270+H272+H273</f>
        <v>9451879.18</v>
      </c>
      <c r="I268" s="34">
        <f t="shared" si="21"/>
        <v>232.3585028762476</v>
      </c>
      <c r="J268" s="35">
        <f t="shared" si="20"/>
        <v>0.47037200022307024</v>
      </c>
      <c r="K268" s="35"/>
    </row>
    <row r="269" spans="1:11" s="5" customFormat="1" ht="37.5">
      <c r="A269" s="63">
        <v>2410</v>
      </c>
      <c r="B269" s="43" t="s">
        <v>156</v>
      </c>
      <c r="C269" s="37"/>
      <c r="D269" s="32">
        <v>4067800</v>
      </c>
      <c r="E269" s="33">
        <v>19802476.66</v>
      </c>
      <c r="F269" s="33"/>
      <c r="G269" s="28"/>
      <c r="H269" s="33">
        <v>9239552.18</v>
      </c>
      <c r="I269" s="34">
        <f t="shared" si="21"/>
        <v>227.13880180933182</v>
      </c>
      <c r="J269" s="35">
        <f aca="true" t="shared" si="22" ref="J269:J277">H269/E269</f>
        <v>0.46658568716626375</v>
      </c>
      <c r="K269" s="35"/>
    </row>
    <row r="270" spans="1:11" s="5" customFormat="1" ht="31.5" customHeight="1" hidden="1">
      <c r="A270" s="63">
        <v>2450</v>
      </c>
      <c r="B270" s="43" t="s">
        <v>157</v>
      </c>
      <c r="C270" s="37"/>
      <c r="D270" s="27"/>
      <c r="E270" s="33"/>
      <c r="F270" s="33"/>
      <c r="G270" s="28"/>
      <c r="H270" s="33"/>
      <c r="I270" s="34" t="e">
        <f t="shared" si="21"/>
        <v>#DIV/0!</v>
      </c>
      <c r="J270" s="35" t="e">
        <f t="shared" si="22"/>
        <v>#DIV/0!</v>
      </c>
      <c r="K270" s="35"/>
    </row>
    <row r="271" spans="1:11" s="5" customFormat="1" ht="17.25" customHeight="1" hidden="1">
      <c r="A271" s="62">
        <v>3000</v>
      </c>
      <c r="B271" s="48" t="s">
        <v>158</v>
      </c>
      <c r="C271" s="37"/>
      <c r="D271" s="27"/>
      <c r="E271" s="33"/>
      <c r="F271" s="33"/>
      <c r="G271" s="28"/>
      <c r="H271" s="33"/>
      <c r="I271" s="34" t="e">
        <f t="shared" si="21"/>
        <v>#DIV/0!</v>
      </c>
      <c r="J271" s="35" t="e">
        <f t="shared" si="22"/>
        <v>#DIV/0!</v>
      </c>
      <c r="K271" s="35"/>
    </row>
    <row r="272" spans="1:11" s="5" customFormat="1" ht="36" customHeight="1" hidden="1">
      <c r="A272" s="63" t="s">
        <v>271</v>
      </c>
      <c r="B272" s="31" t="s">
        <v>272</v>
      </c>
      <c r="C272" s="40"/>
      <c r="D272" s="32"/>
      <c r="E272" s="33">
        <v>0</v>
      </c>
      <c r="F272" s="33"/>
      <c r="G272" s="33"/>
      <c r="H272" s="33">
        <v>0</v>
      </c>
      <c r="I272" s="34"/>
      <c r="J272" s="35" t="e">
        <f t="shared" si="22"/>
        <v>#DIV/0!</v>
      </c>
      <c r="K272" s="35"/>
    </row>
    <row r="273" spans="1:11" s="5" customFormat="1" ht="39" customHeight="1">
      <c r="A273" s="63" t="s">
        <v>271</v>
      </c>
      <c r="B273" s="43" t="s">
        <v>272</v>
      </c>
      <c r="C273" s="40"/>
      <c r="D273" s="32"/>
      <c r="E273" s="33">
        <v>292000</v>
      </c>
      <c r="F273" s="33"/>
      <c r="G273" s="33"/>
      <c r="H273" s="33">
        <v>212327</v>
      </c>
      <c r="I273" s="34"/>
      <c r="J273" s="35"/>
      <c r="K273" s="35"/>
    </row>
    <row r="274" spans="1:11" s="5" customFormat="1" ht="18.75">
      <c r="A274" s="63"/>
      <c r="B274" s="26" t="s">
        <v>69</v>
      </c>
      <c r="C274" s="37">
        <f>SUM(C276:C277)</f>
        <v>0</v>
      </c>
      <c r="D274" s="27">
        <f>D275+D276+D277</f>
        <v>-258</v>
      </c>
      <c r="E274" s="28">
        <f>E275+E276+E277</f>
        <v>-2520</v>
      </c>
      <c r="F274" s="28"/>
      <c r="G274" s="28">
        <f>G275+G276+G277</f>
        <v>0</v>
      </c>
      <c r="H274" s="28">
        <f>H275+H276+H277</f>
        <v>-1719.510000000002</v>
      </c>
      <c r="I274" s="29">
        <f>H274/D274*100</f>
        <v>666.4767441860473</v>
      </c>
      <c r="J274" s="35">
        <f t="shared" si="22"/>
        <v>0.682345238095239</v>
      </c>
      <c r="K274" s="30"/>
    </row>
    <row r="275" spans="1:11" s="5" customFormat="1" ht="75" hidden="1">
      <c r="A275" s="63" t="s">
        <v>191</v>
      </c>
      <c r="B275" s="43" t="s">
        <v>192</v>
      </c>
      <c r="C275" s="37"/>
      <c r="D275" s="27"/>
      <c r="E275" s="28"/>
      <c r="F275" s="28"/>
      <c r="G275" s="28"/>
      <c r="H275" s="28"/>
      <c r="I275" s="29"/>
      <c r="J275" s="35" t="e">
        <f t="shared" si="22"/>
        <v>#DIV/0!</v>
      </c>
      <c r="K275" s="30"/>
    </row>
    <row r="276" spans="1:11" s="5" customFormat="1" ht="37.5" customHeight="1">
      <c r="A276" s="63" t="s">
        <v>70</v>
      </c>
      <c r="B276" s="43" t="s">
        <v>59</v>
      </c>
      <c r="C276" s="40">
        <v>2900</v>
      </c>
      <c r="D276" s="32">
        <v>4042</v>
      </c>
      <c r="E276" s="33">
        <v>41980</v>
      </c>
      <c r="F276" s="33"/>
      <c r="G276" s="33"/>
      <c r="H276" s="33">
        <v>41980</v>
      </c>
      <c r="I276" s="34">
        <f>H276/D276*100</f>
        <v>1038.5947550717467</v>
      </c>
      <c r="J276" s="35">
        <f t="shared" si="22"/>
        <v>1</v>
      </c>
      <c r="K276" s="35"/>
    </row>
    <row r="277" spans="1:11" s="5" customFormat="1" ht="37.5" customHeight="1">
      <c r="A277" s="63" t="s">
        <v>71</v>
      </c>
      <c r="B277" s="43" t="s">
        <v>72</v>
      </c>
      <c r="C277" s="40">
        <v>-2900</v>
      </c>
      <c r="D277" s="32">
        <v>-4300</v>
      </c>
      <c r="E277" s="33">
        <v>-44500</v>
      </c>
      <c r="F277" s="33"/>
      <c r="G277" s="33"/>
      <c r="H277" s="33">
        <v>-43699.51</v>
      </c>
      <c r="I277" s="34">
        <f>H277/D277*100</f>
        <v>1016.2676744186048</v>
      </c>
      <c r="J277" s="35">
        <f t="shared" si="22"/>
        <v>0.9820114606741573</v>
      </c>
      <c r="K277" s="35"/>
    </row>
    <row r="278" spans="1:11" s="5" customFormat="1" ht="18.75">
      <c r="A278" s="62" t="s">
        <v>179</v>
      </c>
      <c r="B278" s="16" t="s">
        <v>159</v>
      </c>
      <c r="C278" s="40"/>
      <c r="D278" s="27">
        <f>D279</f>
        <v>-258</v>
      </c>
      <c r="E278" s="28">
        <f>E279</f>
        <v>-2520</v>
      </c>
      <c r="F278" s="28"/>
      <c r="G278" s="28">
        <f>G279</f>
        <v>0</v>
      </c>
      <c r="H278" s="28">
        <f>H279</f>
        <v>-1719.510000000002</v>
      </c>
      <c r="I278" s="29">
        <f aca="true" t="shared" si="23" ref="I278:I283">H278/D278*100</f>
        <v>666.4767441860473</v>
      </c>
      <c r="J278" s="30">
        <f aca="true" t="shared" si="24" ref="J278:J287">H278/E278</f>
        <v>0.682345238095239</v>
      </c>
      <c r="K278" s="30"/>
    </row>
    <row r="279" spans="1:11" s="5" customFormat="1" ht="18.75">
      <c r="A279" s="62" t="s">
        <v>180</v>
      </c>
      <c r="B279" s="56" t="s">
        <v>185</v>
      </c>
      <c r="C279" s="40"/>
      <c r="D279" s="27">
        <f>D280+D282</f>
        <v>-258</v>
      </c>
      <c r="E279" s="28">
        <f>E280+E282</f>
        <v>-2520</v>
      </c>
      <c r="F279" s="28"/>
      <c r="G279" s="28">
        <f>G280+G282</f>
        <v>0</v>
      </c>
      <c r="H279" s="28">
        <f>H280+H282</f>
        <v>-1719.510000000002</v>
      </c>
      <c r="I279" s="29">
        <f t="shared" si="23"/>
        <v>666.4767441860473</v>
      </c>
      <c r="J279" s="30">
        <f t="shared" si="24"/>
        <v>0.682345238095239</v>
      </c>
      <c r="K279" s="30"/>
    </row>
    <row r="280" spans="1:11" s="5" customFormat="1" ht="18.75">
      <c r="A280" s="63" t="s">
        <v>181</v>
      </c>
      <c r="B280" s="50" t="s">
        <v>183</v>
      </c>
      <c r="C280" s="40"/>
      <c r="D280" s="32">
        <f>D281</f>
        <v>4042</v>
      </c>
      <c r="E280" s="33">
        <f>E281</f>
        <v>41980</v>
      </c>
      <c r="F280" s="33"/>
      <c r="G280" s="33">
        <f>G281</f>
        <v>0</v>
      </c>
      <c r="H280" s="33">
        <f>H281</f>
        <v>41980</v>
      </c>
      <c r="I280" s="34">
        <f t="shared" si="23"/>
        <v>1038.5947550717467</v>
      </c>
      <c r="J280" s="35">
        <f t="shared" si="24"/>
        <v>1</v>
      </c>
      <c r="K280" s="35"/>
    </row>
    <row r="281" spans="1:11" s="5" customFormat="1" ht="19.5" customHeight="1">
      <c r="A281" s="63" t="s">
        <v>182</v>
      </c>
      <c r="B281" s="50" t="s">
        <v>184</v>
      </c>
      <c r="C281" s="40"/>
      <c r="D281" s="32">
        <v>4042</v>
      </c>
      <c r="E281" s="33">
        <v>41980</v>
      </c>
      <c r="F281" s="33"/>
      <c r="G281" s="33"/>
      <c r="H281" s="33">
        <v>41980</v>
      </c>
      <c r="I281" s="34">
        <f t="shared" si="23"/>
        <v>1038.5947550717467</v>
      </c>
      <c r="J281" s="35">
        <f t="shared" si="24"/>
        <v>1</v>
      </c>
      <c r="K281" s="35"/>
    </row>
    <row r="282" spans="1:11" s="5" customFormat="1" ht="21.75" customHeight="1">
      <c r="A282" s="63" t="s">
        <v>193</v>
      </c>
      <c r="B282" s="50" t="s">
        <v>195</v>
      </c>
      <c r="C282" s="40"/>
      <c r="D282" s="32">
        <f>D283</f>
        <v>-4300</v>
      </c>
      <c r="E282" s="33">
        <f>E283</f>
        <v>-44500</v>
      </c>
      <c r="F282" s="33"/>
      <c r="G282" s="33">
        <f>G283</f>
        <v>0</v>
      </c>
      <c r="H282" s="33">
        <f>H283</f>
        <v>-43699.51</v>
      </c>
      <c r="I282" s="34">
        <f t="shared" si="23"/>
        <v>1016.2676744186048</v>
      </c>
      <c r="J282" s="35">
        <f t="shared" si="24"/>
        <v>0.9820114606741573</v>
      </c>
      <c r="K282" s="35"/>
    </row>
    <row r="283" spans="1:11" s="5" customFormat="1" ht="18.75">
      <c r="A283" s="63" t="s">
        <v>194</v>
      </c>
      <c r="B283" s="50" t="s">
        <v>196</v>
      </c>
      <c r="C283" s="40"/>
      <c r="D283" s="32">
        <v>-4300</v>
      </c>
      <c r="E283" s="33">
        <v>-44500</v>
      </c>
      <c r="F283" s="33"/>
      <c r="G283" s="33"/>
      <c r="H283" s="33">
        <v>-43699.51</v>
      </c>
      <c r="I283" s="34">
        <f t="shared" si="23"/>
        <v>1016.2676744186048</v>
      </c>
      <c r="J283" s="35">
        <f t="shared" si="24"/>
        <v>0.9820114606741573</v>
      </c>
      <c r="K283" s="35"/>
    </row>
    <row r="284" spans="1:11" s="5" customFormat="1" ht="37.5">
      <c r="A284" s="63"/>
      <c r="B284" s="26" t="s">
        <v>73</v>
      </c>
      <c r="C284" s="37" t="e">
        <f>C202+C274</f>
        <v>#REF!</v>
      </c>
      <c r="D284" s="27">
        <f>D202+D274</f>
        <v>14985900</v>
      </c>
      <c r="E284" s="28">
        <f>E274+E215</f>
        <v>88054019.62</v>
      </c>
      <c r="F284" s="28"/>
      <c r="G284" s="28">
        <f>G274+G215</f>
        <v>424602</v>
      </c>
      <c r="H284" s="28">
        <f>H274+H215</f>
        <v>88785573.08999999</v>
      </c>
      <c r="I284" s="27">
        <f>I274+I215</f>
        <v>666.4767441860473</v>
      </c>
      <c r="J284" s="30">
        <f t="shared" si="24"/>
        <v>1.0083080076657152</v>
      </c>
      <c r="K284" s="30"/>
    </row>
    <row r="285" spans="1:11" s="5" customFormat="1" ht="75">
      <c r="A285" s="63"/>
      <c r="B285" s="26" t="s">
        <v>242</v>
      </c>
      <c r="C285" s="37" t="e">
        <f>C127+C202</f>
        <v>#REF!</v>
      </c>
      <c r="D285" s="27" t="e">
        <f>D125+D202</f>
        <v>#REF!</v>
      </c>
      <c r="E285" s="28">
        <f>E125+E215</f>
        <v>727979272.39</v>
      </c>
      <c r="F285" s="28">
        <f>F125+F215</f>
        <v>639922732.77</v>
      </c>
      <c r="G285" s="28">
        <f>G125+G215</f>
        <v>424602</v>
      </c>
      <c r="H285" s="28">
        <f>H125+H215</f>
        <v>707160955.76</v>
      </c>
      <c r="I285" s="29" t="e">
        <f>H285/D285*100</f>
        <v>#REF!</v>
      </c>
      <c r="J285" s="30">
        <f t="shared" si="24"/>
        <v>0.9714025969975049</v>
      </c>
      <c r="K285" s="30"/>
    </row>
    <row r="286" spans="1:11" s="5" customFormat="1" ht="37.5">
      <c r="A286" s="63"/>
      <c r="B286" s="26" t="s">
        <v>197</v>
      </c>
      <c r="C286" s="37"/>
      <c r="D286" s="27" t="e">
        <f>D285+D126</f>
        <v>#REF!</v>
      </c>
      <c r="E286" s="28">
        <f>E285+E126</f>
        <v>731303604.39</v>
      </c>
      <c r="F286" s="28">
        <f>F285+F126</f>
        <v>643247064.77</v>
      </c>
      <c r="G286" s="28">
        <f>G285+G126</f>
        <v>424602</v>
      </c>
      <c r="H286" s="28">
        <f>H285+H126</f>
        <v>710484955.76</v>
      </c>
      <c r="I286" s="29" t="e">
        <f>H286/D286*100</f>
        <v>#REF!</v>
      </c>
      <c r="J286" s="30">
        <f t="shared" si="24"/>
        <v>0.9715321399962669</v>
      </c>
      <c r="K286" s="30"/>
    </row>
    <row r="287" spans="1:11" s="5" customFormat="1" ht="37.5">
      <c r="A287" s="63"/>
      <c r="B287" s="26" t="s">
        <v>198</v>
      </c>
      <c r="C287" s="37" t="e">
        <f aca="true" t="shared" si="25" ref="C287:H287">C185+C284</f>
        <v>#REF!</v>
      </c>
      <c r="D287" s="27" t="e">
        <f t="shared" si="25"/>
        <v>#REF!</v>
      </c>
      <c r="E287" s="28">
        <f t="shared" si="25"/>
        <v>731601084.39</v>
      </c>
      <c r="F287" s="28">
        <f t="shared" si="25"/>
        <v>643547064.77</v>
      </c>
      <c r="G287" s="28">
        <f t="shared" si="25"/>
        <v>424602</v>
      </c>
      <c r="H287" s="28">
        <f t="shared" si="25"/>
        <v>710783236.25</v>
      </c>
      <c r="I287" s="29" t="e">
        <f>H287/D287*100</f>
        <v>#REF!</v>
      </c>
      <c r="J287" s="30">
        <f t="shared" si="24"/>
        <v>0.9715448096179933</v>
      </c>
      <c r="K287" s="30"/>
    </row>
    <row r="288" spans="1:11" s="5" customFormat="1" ht="19.5" customHeight="1">
      <c r="A288" s="63"/>
      <c r="B288" s="26" t="s">
        <v>74</v>
      </c>
      <c r="C288" s="37">
        <f>SUM(C327:C327)</f>
        <v>4178282</v>
      </c>
      <c r="D288" s="27" t="e">
        <f>#REF!+D327</f>
        <v>#REF!</v>
      </c>
      <c r="E288" s="28">
        <f>E289+E311</f>
        <v>6152838.93</v>
      </c>
      <c r="F288" s="57" t="s">
        <v>201</v>
      </c>
      <c r="G288" s="28" t="e">
        <f>#REF!+G327</f>
        <v>#REF!</v>
      </c>
      <c r="H288" s="28">
        <f>H289+H311</f>
        <v>23703337.099999998</v>
      </c>
      <c r="I288" s="58" t="s">
        <v>201</v>
      </c>
      <c r="J288" s="58" t="s">
        <v>201</v>
      </c>
      <c r="K288" s="58" t="s">
        <v>201</v>
      </c>
    </row>
    <row r="289" spans="1:11" s="5" customFormat="1" ht="18" customHeight="1">
      <c r="A289" s="63"/>
      <c r="B289" s="26" t="s">
        <v>0</v>
      </c>
      <c r="C289" s="37"/>
      <c r="D289" s="27"/>
      <c r="E289" s="28">
        <f>E290</f>
        <v>1953481.84</v>
      </c>
      <c r="F289" s="57" t="s">
        <v>201</v>
      </c>
      <c r="G289" s="28"/>
      <c r="H289" s="28">
        <f>H290</f>
        <v>21568619.91</v>
      </c>
      <c r="I289" s="58"/>
      <c r="J289" s="58" t="s">
        <v>201</v>
      </c>
      <c r="K289" s="58" t="s">
        <v>201</v>
      </c>
    </row>
    <row r="290" spans="1:11" s="5" customFormat="1" ht="18" customHeight="1">
      <c r="A290" s="63" t="s">
        <v>243</v>
      </c>
      <c r="B290" s="43" t="s">
        <v>244</v>
      </c>
      <c r="C290" s="37"/>
      <c r="D290" s="27"/>
      <c r="E290" s="33">
        <f>E297+E300+E294+E291</f>
        <v>1953481.84</v>
      </c>
      <c r="F290" s="33" t="e">
        <f>F297+F300+F294+F291</f>
        <v>#VALUE!</v>
      </c>
      <c r="G290" s="33" t="e">
        <f>G297+G300+G294+G291</f>
        <v>#VALUE!</v>
      </c>
      <c r="H290" s="33">
        <f>H297+H300+H294+H291</f>
        <v>21568619.91</v>
      </c>
      <c r="I290" s="58"/>
      <c r="J290" s="60" t="s">
        <v>201</v>
      </c>
      <c r="K290" s="60" t="s">
        <v>201</v>
      </c>
    </row>
    <row r="291" spans="1:11" s="5" customFormat="1" ht="18" customHeight="1">
      <c r="A291" s="63" t="s">
        <v>313</v>
      </c>
      <c r="B291" s="43" t="s">
        <v>314</v>
      </c>
      <c r="C291" s="37"/>
      <c r="D291" s="27"/>
      <c r="E291" s="33">
        <f>E292-E293</f>
        <v>0</v>
      </c>
      <c r="F291" s="59" t="s">
        <v>201</v>
      </c>
      <c r="G291" s="33"/>
      <c r="H291" s="33">
        <v>21360800</v>
      </c>
      <c r="I291" s="58"/>
      <c r="J291" s="60"/>
      <c r="K291" s="60"/>
    </row>
    <row r="292" spans="1:11" s="5" customFormat="1" ht="18" customHeight="1">
      <c r="A292" s="63" t="s">
        <v>315</v>
      </c>
      <c r="B292" s="43" t="s">
        <v>317</v>
      </c>
      <c r="C292" s="37"/>
      <c r="D292" s="27"/>
      <c r="E292" s="33">
        <v>227725642</v>
      </c>
      <c r="F292" s="59" t="s">
        <v>201</v>
      </c>
      <c r="G292" s="33"/>
      <c r="H292" s="33">
        <v>221821504</v>
      </c>
      <c r="I292" s="58"/>
      <c r="J292" s="60"/>
      <c r="K292" s="60"/>
    </row>
    <row r="293" spans="1:11" s="5" customFormat="1" ht="18" customHeight="1">
      <c r="A293" s="63" t="s">
        <v>316</v>
      </c>
      <c r="B293" s="43" t="s">
        <v>318</v>
      </c>
      <c r="C293" s="37"/>
      <c r="D293" s="27"/>
      <c r="E293" s="33">
        <v>227725642</v>
      </c>
      <c r="F293" s="59" t="s">
        <v>201</v>
      </c>
      <c r="G293" s="33"/>
      <c r="H293" s="33">
        <v>200460704</v>
      </c>
      <c r="I293" s="58"/>
      <c r="J293" s="60"/>
      <c r="K293" s="60"/>
    </row>
    <row r="294" spans="1:11" s="5" customFormat="1" ht="37.5" hidden="1">
      <c r="A294" s="63" t="s">
        <v>224</v>
      </c>
      <c r="B294" s="31" t="s">
        <v>227</v>
      </c>
      <c r="C294" s="37"/>
      <c r="D294" s="27"/>
      <c r="E294" s="33">
        <f>E295-E296</f>
        <v>0</v>
      </c>
      <c r="F294" s="59" t="s">
        <v>201</v>
      </c>
      <c r="G294" s="33"/>
      <c r="H294" s="33">
        <f>H295-H296</f>
        <v>0</v>
      </c>
      <c r="I294" s="58"/>
      <c r="J294" s="60"/>
      <c r="K294" s="60"/>
    </row>
    <row r="295" spans="1:11" s="5" customFormat="1" ht="18" customHeight="1" hidden="1">
      <c r="A295" s="63" t="s">
        <v>225</v>
      </c>
      <c r="B295" s="31" t="s">
        <v>228</v>
      </c>
      <c r="C295" s="37"/>
      <c r="D295" s="27"/>
      <c r="E295" s="33">
        <v>0</v>
      </c>
      <c r="F295" s="59" t="s">
        <v>201</v>
      </c>
      <c r="G295" s="33"/>
      <c r="H295" s="33">
        <v>0</v>
      </c>
      <c r="I295" s="58"/>
      <c r="J295" s="60"/>
      <c r="K295" s="60"/>
    </row>
    <row r="296" spans="1:11" s="5" customFormat="1" ht="18" customHeight="1" hidden="1">
      <c r="A296" s="63" t="s">
        <v>226</v>
      </c>
      <c r="B296" s="31" t="s">
        <v>229</v>
      </c>
      <c r="C296" s="37"/>
      <c r="D296" s="27"/>
      <c r="E296" s="33">
        <v>0</v>
      </c>
      <c r="F296" s="59" t="s">
        <v>201</v>
      </c>
      <c r="G296" s="33"/>
      <c r="H296" s="33">
        <v>0</v>
      </c>
      <c r="I296" s="58"/>
      <c r="J296" s="60"/>
      <c r="K296" s="60"/>
    </row>
    <row r="297" spans="1:11" s="5" customFormat="1" ht="37.5" hidden="1">
      <c r="A297" s="68">
        <v>206000</v>
      </c>
      <c r="B297" s="31" t="s">
        <v>297</v>
      </c>
      <c r="C297" s="37"/>
      <c r="D297" s="27"/>
      <c r="E297" s="33">
        <f>E298-E299</f>
        <v>0</v>
      </c>
      <c r="F297" s="59" t="s">
        <v>201</v>
      </c>
      <c r="G297" s="33" t="e">
        <f>G298-G299</f>
        <v>#VALUE!</v>
      </c>
      <c r="H297" s="33">
        <f>H298-H299</f>
        <v>0</v>
      </c>
      <c r="I297" s="60" t="s">
        <v>201</v>
      </c>
      <c r="J297" s="60" t="s">
        <v>201</v>
      </c>
      <c r="K297" s="60" t="s">
        <v>201</v>
      </c>
    </row>
    <row r="298" spans="1:11" s="5" customFormat="1" ht="37.5" hidden="1">
      <c r="A298" s="68">
        <v>206100</v>
      </c>
      <c r="B298" s="31" t="s">
        <v>299</v>
      </c>
      <c r="C298" s="37"/>
      <c r="D298" s="27"/>
      <c r="E298" s="33"/>
      <c r="F298" s="59" t="s">
        <v>211</v>
      </c>
      <c r="G298" s="33" t="s">
        <v>201</v>
      </c>
      <c r="H298" s="33"/>
      <c r="I298" s="60" t="s">
        <v>201</v>
      </c>
      <c r="J298" s="60" t="s">
        <v>201</v>
      </c>
      <c r="K298" s="60" t="s">
        <v>201</v>
      </c>
    </row>
    <row r="299" spans="1:11" s="5" customFormat="1" ht="37.5" hidden="1">
      <c r="A299" s="63" t="s">
        <v>298</v>
      </c>
      <c r="B299" s="31" t="s">
        <v>300</v>
      </c>
      <c r="C299" s="37"/>
      <c r="D299" s="27"/>
      <c r="E299" s="33"/>
      <c r="F299" s="59" t="s">
        <v>201</v>
      </c>
      <c r="G299" s="33" t="s">
        <v>201</v>
      </c>
      <c r="H299" s="33"/>
      <c r="I299" s="60" t="s">
        <v>201</v>
      </c>
      <c r="J299" s="60" t="s">
        <v>201</v>
      </c>
      <c r="K299" s="60" t="s">
        <v>201</v>
      </c>
    </row>
    <row r="300" spans="1:11" s="5" customFormat="1" ht="37.5">
      <c r="A300" s="63" t="s">
        <v>230</v>
      </c>
      <c r="B300" s="31" t="s">
        <v>233</v>
      </c>
      <c r="C300" s="37"/>
      <c r="D300" s="27"/>
      <c r="E300" s="33">
        <f>E301-E302</f>
        <v>1953481.84</v>
      </c>
      <c r="F300" s="59" t="s">
        <v>211</v>
      </c>
      <c r="G300" s="33"/>
      <c r="H300" s="33">
        <f>H301-H302</f>
        <v>207819.90999999968</v>
      </c>
      <c r="I300" s="60"/>
      <c r="J300" s="60" t="s">
        <v>201</v>
      </c>
      <c r="K300" s="60" t="s">
        <v>201</v>
      </c>
    </row>
    <row r="301" spans="1:11" s="5" customFormat="1" ht="16.5" customHeight="1">
      <c r="A301" s="63" t="s">
        <v>231</v>
      </c>
      <c r="B301" s="31" t="s">
        <v>228</v>
      </c>
      <c r="C301" s="37"/>
      <c r="D301" s="27"/>
      <c r="E301" s="33">
        <v>1953481.84</v>
      </c>
      <c r="F301" s="59" t="s">
        <v>211</v>
      </c>
      <c r="G301" s="33"/>
      <c r="H301" s="33">
        <v>2453481.84</v>
      </c>
      <c r="I301" s="60"/>
      <c r="J301" s="60" t="s">
        <v>201</v>
      </c>
      <c r="K301" s="60" t="s">
        <v>201</v>
      </c>
    </row>
    <row r="302" spans="1:11" s="5" customFormat="1" ht="18.75">
      <c r="A302" s="63" t="s">
        <v>232</v>
      </c>
      <c r="B302" s="31" t="s">
        <v>229</v>
      </c>
      <c r="C302" s="37"/>
      <c r="D302" s="27"/>
      <c r="E302" s="33">
        <v>0</v>
      </c>
      <c r="F302" s="59" t="s">
        <v>211</v>
      </c>
      <c r="G302" s="33"/>
      <c r="H302" s="33">
        <v>2245661.93</v>
      </c>
      <c r="I302" s="60"/>
      <c r="J302" s="60" t="s">
        <v>201</v>
      </c>
      <c r="K302" s="60" t="s">
        <v>201</v>
      </c>
    </row>
    <row r="303" spans="1:11" s="5" customFormat="1" ht="20.25" customHeight="1">
      <c r="A303" s="63" t="s">
        <v>245</v>
      </c>
      <c r="B303" s="31" t="s">
        <v>246</v>
      </c>
      <c r="C303" s="37"/>
      <c r="D303" s="27"/>
      <c r="E303" s="33">
        <f>E304+E307</f>
        <v>1953481.84</v>
      </c>
      <c r="F303" s="59" t="s">
        <v>201</v>
      </c>
      <c r="G303" s="33">
        <f>G304+G307</f>
        <v>0</v>
      </c>
      <c r="H303" s="33">
        <f>H304+H307</f>
        <v>207819.90999999968</v>
      </c>
      <c r="I303" s="60"/>
      <c r="J303" s="60" t="s">
        <v>201</v>
      </c>
      <c r="K303" s="60" t="s">
        <v>201</v>
      </c>
    </row>
    <row r="304" spans="1:11" s="5" customFormat="1" ht="54" customHeight="1" hidden="1">
      <c r="A304" s="63">
        <v>601000</v>
      </c>
      <c r="B304" s="31" t="s">
        <v>297</v>
      </c>
      <c r="C304" s="37"/>
      <c r="D304" s="27"/>
      <c r="E304" s="33">
        <f>E305-E306</f>
        <v>0</v>
      </c>
      <c r="F304" s="59" t="s">
        <v>201</v>
      </c>
      <c r="G304" s="33">
        <f>G305-G306</f>
        <v>0</v>
      </c>
      <c r="H304" s="33">
        <f>H305-H306</f>
        <v>0</v>
      </c>
      <c r="I304" s="60"/>
      <c r="J304" s="60" t="s">
        <v>201</v>
      </c>
      <c r="K304" s="60"/>
    </row>
    <row r="305" spans="1:11" s="5" customFormat="1" ht="36" customHeight="1" hidden="1">
      <c r="A305" s="63">
        <v>601100</v>
      </c>
      <c r="B305" s="31" t="s">
        <v>299</v>
      </c>
      <c r="C305" s="37"/>
      <c r="D305" s="27"/>
      <c r="E305" s="33">
        <v>0</v>
      </c>
      <c r="F305" s="59" t="s">
        <v>201</v>
      </c>
      <c r="G305" s="33"/>
      <c r="H305" s="33">
        <v>0</v>
      </c>
      <c r="I305" s="60"/>
      <c r="J305" s="60" t="s">
        <v>201</v>
      </c>
      <c r="K305" s="60"/>
    </row>
    <row r="306" spans="1:11" s="5" customFormat="1" ht="36" customHeight="1" hidden="1">
      <c r="A306" s="63">
        <v>601200</v>
      </c>
      <c r="B306" s="31" t="s">
        <v>300</v>
      </c>
      <c r="C306" s="37"/>
      <c r="D306" s="27"/>
      <c r="E306" s="33">
        <v>0</v>
      </c>
      <c r="F306" s="59" t="s">
        <v>201</v>
      </c>
      <c r="G306" s="33"/>
      <c r="H306" s="33">
        <v>0</v>
      </c>
      <c r="I306" s="60"/>
      <c r="J306" s="60" t="s">
        <v>201</v>
      </c>
      <c r="K306" s="60"/>
    </row>
    <row r="307" spans="1:11" s="5" customFormat="1" ht="18" customHeight="1">
      <c r="A307" s="63" t="s">
        <v>75</v>
      </c>
      <c r="B307" s="31" t="s">
        <v>255</v>
      </c>
      <c r="C307" s="40">
        <v>8407285</v>
      </c>
      <c r="D307" s="32">
        <f>D308-D309</f>
        <v>0</v>
      </c>
      <c r="E307" s="33">
        <f>E308-E309</f>
        <v>1953481.84</v>
      </c>
      <c r="F307" s="59" t="s">
        <v>211</v>
      </c>
      <c r="G307" s="33">
        <f>G308-G309</f>
        <v>0</v>
      </c>
      <c r="H307" s="33">
        <f>H308-H309</f>
        <v>207819.90999999968</v>
      </c>
      <c r="I307" s="60" t="s">
        <v>201</v>
      </c>
      <c r="J307" s="60" t="s">
        <v>201</v>
      </c>
      <c r="K307" s="60" t="s">
        <v>201</v>
      </c>
    </row>
    <row r="308" spans="1:11" s="5" customFormat="1" ht="18" customHeight="1">
      <c r="A308" s="63" t="s">
        <v>199</v>
      </c>
      <c r="B308" s="31" t="s">
        <v>228</v>
      </c>
      <c r="C308" s="40"/>
      <c r="D308" s="27"/>
      <c r="E308" s="33">
        <v>1953481.84</v>
      </c>
      <c r="F308" s="59" t="s">
        <v>211</v>
      </c>
      <c r="G308" s="33"/>
      <c r="H308" s="33">
        <v>2453481.84</v>
      </c>
      <c r="I308" s="60" t="s">
        <v>201</v>
      </c>
      <c r="J308" s="60" t="s">
        <v>201</v>
      </c>
      <c r="K308" s="60" t="s">
        <v>201</v>
      </c>
    </row>
    <row r="309" spans="1:11" s="5" customFormat="1" ht="20.25" customHeight="1">
      <c r="A309" s="63" t="s">
        <v>200</v>
      </c>
      <c r="B309" s="31" t="s">
        <v>229</v>
      </c>
      <c r="C309" s="40"/>
      <c r="D309" s="27"/>
      <c r="E309" s="33">
        <v>0</v>
      </c>
      <c r="F309" s="59" t="s">
        <v>211</v>
      </c>
      <c r="G309" s="33"/>
      <c r="H309" s="33">
        <v>2245661.93</v>
      </c>
      <c r="I309" s="60" t="s">
        <v>201</v>
      </c>
      <c r="J309" s="60" t="s">
        <v>201</v>
      </c>
      <c r="K309" s="60" t="s">
        <v>201</v>
      </c>
    </row>
    <row r="310" spans="1:11" s="5" customFormat="1" ht="34.5" customHeight="1" hidden="1">
      <c r="A310" s="63" t="s">
        <v>240</v>
      </c>
      <c r="B310" s="31" t="s">
        <v>241</v>
      </c>
      <c r="C310" s="40"/>
      <c r="D310" s="27"/>
      <c r="E310" s="33"/>
      <c r="F310" s="59" t="s">
        <v>211</v>
      </c>
      <c r="G310" s="33"/>
      <c r="H310" s="33"/>
      <c r="I310" s="60"/>
      <c r="J310" s="60" t="s">
        <v>201</v>
      </c>
      <c r="K310" s="60" t="s">
        <v>201</v>
      </c>
    </row>
    <row r="311" spans="1:11" s="5" customFormat="1" ht="17.25" customHeight="1">
      <c r="A311" s="63"/>
      <c r="B311" s="26" t="s">
        <v>1</v>
      </c>
      <c r="C311" s="37"/>
      <c r="D311" s="27"/>
      <c r="E311" s="28">
        <f>E324+E327</f>
        <v>4199357.09</v>
      </c>
      <c r="F311" s="57" t="s">
        <v>201</v>
      </c>
      <c r="G311" s="28"/>
      <c r="H311" s="28">
        <f>H324+H327</f>
        <v>2134717.189999999</v>
      </c>
      <c r="I311" s="58"/>
      <c r="J311" s="58" t="s">
        <v>201</v>
      </c>
      <c r="K311" s="58" t="s">
        <v>201</v>
      </c>
    </row>
    <row r="312" spans="1:11" s="5" customFormat="1" ht="17.25" customHeight="1">
      <c r="A312" s="63" t="s">
        <v>243</v>
      </c>
      <c r="B312" s="43" t="s">
        <v>244</v>
      </c>
      <c r="C312" s="37"/>
      <c r="D312" s="27"/>
      <c r="E312" s="33">
        <f>E317+E320</f>
        <v>4199357.09</v>
      </c>
      <c r="F312" s="59" t="s">
        <v>201</v>
      </c>
      <c r="G312" s="33">
        <f>G317+G320</f>
        <v>0</v>
      </c>
      <c r="H312" s="33">
        <f>H317+H320+H313</f>
        <v>2134717.19</v>
      </c>
      <c r="I312" s="58"/>
      <c r="J312" s="60" t="s">
        <v>201</v>
      </c>
      <c r="K312" s="58" t="s">
        <v>201</v>
      </c>
    </row>
    <row r="313" spans="1:11" s="5" customFormat="1" ht="39" customHeight="1">
      <c r="A313" s="63" t="s">
        <v>224</v>
      </c>
      <c r="B313" s="31" t="s">
        <v>227</v>
      </c>
      <c r="C313" s="37"/>
      <c r="D313" s="27"/>
      <c r="E313" s="33">
        <f>E314-E315+E316</f>
        <v>0</v>
      </c>
      <c r="F313" s="59" t="s">
        <v>201</v>
      </c>
      <c r="G313" s="33">
        <f>G314-G315+G316</f>
        <v>0</v>
      </c>
      <c r="H313" s="33">
        <f>H314-H315+H316</f>
        <v>486179.3400000002</v>
      </c>
      <c r="I313" s="58"/>
      <c r="J313" s="60" t="s">
        <v>201</v>
      </c>
      <c r="K313" s="58" t="s">
        <v>201</v>
      </c>
    </row>
    <row r="314" spans="1:11" s="5" customFormat="1" ht="17.25" customHeight="1">
      <c r="A314" s="63" t="s">
        <v>225</v>
      </c>
      <c r="B314" s="31" t="s">
        <v>228</v>
      </c>
      <c r="C314" s="37"/>
      <c r="D314" s="27"/>
      <c r="E314" s="33">
        <v>0</v>
      </c>
      <c r="F314" s="59" t="s">
        <v>201</v>
      </c>
      <c r="G314" s="33"/>
      <c r="H314" s="33">
        <v>2417075.18</v>
      </c>
      <c r="I314" s="58"/>
      <c r="J314" s="60" t="s">
        <v>201</v>
      </c>
      <c r="K314" s="58" t="s">
        <v>201</v>
      </c>
    </row>
    <row r="315" spans="1:11" s="5" customFormat="1" ht="17.25" customHeight="1">
      <c r="A315" s="63" t="s">
        <v>226</v>
      </c>
      <c r="B315" s="31" t="s">
        <v>229</v>
      </c>
      <c r="C315" s="37"/>
      <c r="D315" s="27"/>
      <c r="E315" s="33">
        <v>0</v>
      </c>
      <c r="F315" s="59" t="s">
        <v>201</v>
      </c>
      <c r="G315" s="33"/>
      <c r="H315" s="33">
        <v>1832708.74</v>
      </c>
      <c r="I315" s="58"/>
      <c r="J315" s="60" t="s">
        <v>201</v>
      </c>
      <c r="K315" s="58" t="s">
        <v>201</v>
      </c>
    </row>
    <row r="316" spans="1:11" s="5" customFormat="1" ht="17.25" customHeight="1">
      <c r="A316" s="63" t="s">
        <v>301</v>
      </c>
      <c r="B316" s="31" t="s">
        <v>202</v>
      </c>
      <c r="C316" s="37"/>
      <c r="D316" s="27"/>
      <c r="E316" s="33">
        <v>0</v>
      </c>
      <c r="F316" s="59" t="s">
        <v>201</v>
      </c>
      <c r="G316" s="33"/>
      <c r="H316" s="33">
        <v>-98187.1</v>
      </c>
      <c r="I316" s="58"/>
      <c r="J316" s="60" t="s">
        <v>201</v>
      </c>
      <c r="K316" s="58" t="s">
        <v>201</v>
      </c>
    </row>
    <row r="317" spans="1:11" s="5" customFormat="1" ht="37.5">
      <c r="A317" s="68">
        <v>206000</v>
      </c>
      <c r="B317" s="31" t="s">
        <v>297</v>
      </c>
      <c r="C317" s="37"/>
      <c r="D317" s="27"/>
      <c r="E317" s="33">
        <f>E318-E319</f>
        <v>0</v>
      </c>
      <c r="F317" s="59" t="s">
        <v>201</v>
      </c>
      <c r="G317" s="33">
        <f>G318-G319</f>
        <v>0</v>
      </c>
      <c r="H317" s="33">
        <f>H318-H319</f>
        <v>0</v>
      </c>
      <c r="I317" s="58"/>
      <c r="J317" s="60" t="s">
        <v>201</v>
      </c>
      <c r="K317" s="58" t="s">
        <v>201</v>
      </c>
    </row>
    <row r="318" spans="1:11" s="5" customFormat="1" ht="37.5">
      <c r="A318" s="68">
        <v>206100</v>
      </c>
      <c r="B318" s="31" t="s">
        <v>299</v>
      </c>
      <c r="C318" s="37"/>
      <c r="D318" s="27"/>
      <c r="E318" s="33">
        <v>10937800</v>
      </c>
      <c r="F318" s="59" t="s">
        <v>201</v>
      </c>
      <c r="G318" s="33"/>
      <c r="H318" s="33">
        <v>9162436</v>
      </c>
      <c r="I318" s="58"/>
      <c r="J318" s="60" t="s">
        <v>201</v>
      </c>
      <c r="K318" s="58" t="s">
        <v>201</v>
      </c>
    </row>
    <row r="319" spans="1:11" s="5" customFormat="1" ht="37.5">
      <c r="A319" s="63" t="s">
        <v>298</v>
      </c>
      <c r="B319" s="31" t="s">
        <v>300</v>
      </c>
      <c r="C319" s="37"/>
      <c r="D319" s="27"/>
      <c r="E319" s="33">
        <v>10937800</v>
      </c>
      <c r="F319" s="59" t="s">
        <v>201</v>
      </c>
      <c r="G319" s="33"/>
      <c r="H319" s="33">
        <v>9162436</v>
      </c>
      <c r="I319" s="58"/>
      <c r="J319" s="60" t="s">
        <v>201</v>
      </c>
      <c r="K319" s="58" t="s">
        <v>201</v>
      </c>
    </row>
    <row r="320" spans="1:11" s="5" customFormat="1" ht="37.5">
      <c r="A320" s="63" t="s">
        <v>230</v>
      </c>
      <c r="B320" s="31" t="s">
        <v>233</v>
      </c>
      <c r="C320" s="37"/>
      <c r="D320" s="27"/>
      <c r="E320" s="33">
        <f>E321-E322</f>
        <v>4199357.09</v>
      </c>
      <c r="F320" s="59" t="s">
        <v>201</v>
      </c>
      <c r="G320" s="33">
        <f>G321-G322</f>
        <v>0</v>
      </c>
      <c r="H320" s="33">
        <f>H321-H322</f>
        <v>1648537.8499999996</v>
      </c>
      <c r="I320" s="58"/>
      <c r="J320" s="60" t="s">
        <v>201</v>
      </c>
      <c r="K320" s="58" t="s">
        <v>201</v>
      </c>
    </row>
    <row r="321" spans="1:11" s="5" customFormat="1" ht="17.25" customHeight="1">
      <c r="A321" s="63" t="s">
        <v>231</v>
      </c>
      <c r="B321" s="31" t="s">
        <v>228</v>
      </c>
      <c r="C321" s="37"/>
      <c r="D321" s="27"/>
      <c r="E321" s="33">
        <v>4199357.09</v>
      </c>
      <c r="F321" s="59" t="s">
        <v>201</v>
      </c>
      <c r="G321" s="33"/>
      <c r="H321" s="33">
        <v>5426499.84</v>
      </c>
      <c r="I321" s="58"/>
      <c r="J321" s="60" t="s">
        <v>201</v>
      </c>
      <c r="K321" s="58" t="s">
        <v>201</v>
      </c>
    </row>
    <row r="322" spans="1:11" s="5" customFormat="1" ht="17.25" customHeight="1">
      <c r="A322" s="63" t="s">
        <v>232</v>
      </c>
      <c r="B322" s="31" t="s">
        <v>229</v>
      </c>
      <c r="C322" s="37"/>
      <c r="D322" s="27"/>
      <c r="E322" s="33">
        <v>0</v>
      </c>
      <c r="F322" s="59" t="s">
        <v>201</v>
      </c>
      <c r="G322" s="33"/>
      <c r="H322" s="33">
        <v>3777961.99</v>
      </c>
      <c r="I322" s="58"/>
      <c r="J322" s="60" t="s">
        <v>201</v>
      </c>
      <c r="K322" s="58" t="s">
        <v>201</v>
      </c>
    </row>
    <row r="323" spans="1:11" s="5" customFormat="1" ht="17.25" customHeight="1">
      <c r="A323" s="63" t="s">
        <v>245</v>
      </c>
      <c r="B323" s="31" t="s">
        <v>246</v>
      </c>
      <c r="C323" s="37"/>
      <c r="D323" s="27"/>
      <c r="E323" s="33">
        <f>E324+E327</f>
        <v>4199357.09</v>
      </c>
      <c r="F323" s="59" t="s">
        <v>201</v>
      </c>
      <c r="G323" s="33">
        <f>G324+G327</f>
        <v>0</v>
      </c>
      <c r="H323" s="33">
        <f>H324+H327</f>
        <v>2134717.189999999</v>
      </c>
      <c r="I323" s="58"/>
      <c r="J323" s="60" t="s">
        <v>201</v>
      </c>
      <c r="K323" s="58" t="s">
        <v>201</v>
      </c>
    </row>
    <row r="324" spans="1:11" s="5" customFormat="1" ht="37.5">
      <c r="A324" s="63" t="s">
        <v>235</v>
      </c>
      <c r="B324" s="31" t="s">
        <v>247</v>
      </c>
      <c r="C324" s="37"/>
      <c r="D324" s="27"/>
      <c r="E324" s="33">
        <f>E325-E326</f>
        <v>0</v>
      </c>
      <c r="F324" s="59" t="s">
        <v>201</v>
      </c>
      <c r="G324" s="33">
        <f>G325-G326</f>
        <v>0</v>
      </c>
      <c r="H324" s="33">
        <f>H325-H326</f>
        <v>0</v>
      </c>
      <c r="I324" s="60"/>
      <c r="J324" s="60" t="s">
        <v>201</v>
      </c>
      <c r="K324" s="58" t="s">
        <v>201</v>
      </c>
    </row>
    <row r="325" spans="1:11" s="5" customFormat="1" ht="36.75" customHeight="1">
      <c r="A325" s="63" t="s">
        <v>236</v>
      </c>
      <c r="B325" s="31" t="s">
        <v>238</v>
      </c>
      <c r="C325" s="37"/>
      <c r="D325" s="27"/>
      <c r="E325" s="33">
        <v>10937800</v>
      </c>
      <c r="F325" s="59" t="s">
        <v>211</v>
      </c>
      <c r="G325" s="33"/>
      <c r="H325" s="33">
        <v>9162436</v>
      </c>
      <c r="I325" s="60"/>
      <c r="J325" s="60" t="s">
        <v>201</v>
      </c>
      <c r="K325" s="58" t="s">
        <v>201</v>
      </c>
    </row>
    <row r="326" spans="1:11" s="5" customFormat="1" ht="37.5">
      <c r="A326" s="63" t="s">
        <v>237</v>
      </c>
      <c r="B326" s="31" t="s">
        <v>239</v>
      </c>
      <c r="C326" s="37"/>
      <c r="D326" s="27"/>
      <c r="E326" s="33">
        <v>10937800</v>
      </c>
      <c r="F326" s="59" t="s">
        <v>211</v>
      </c>
      <c r="G326" s="33"/>
      <c r="H326" s="33">
        <v>9162436</v>
      </c>
      <c r="I326" s="60"/>
      <c r="J326" s="60" t="s">
        <v>201</v>
      </c>
      <c r="K326" s="58" t="s">
        <v>201</v>
      </c>
    </row>
    <row r="327" spans="1:11" s="5" customFormat="1" ht="18" customHeight="1">
      <c r="A327" s="63" t="s">
        <v>75</v>
      </c>
      <c r="B327" s="31" t="s">
        <v>255</v>
      </c>
      <c r="C327" s="40">
        <v>4178282</v>
      </c>
      <c r="D327" s="27"/>
      <c r="E327" s="33">
        <f>E328-E329</f>
        <v>4199357.09</v>
      </c>
      <c r="F327" s="59" t="s">
        <v>211</v>
      </c>
      <c r="G327" s="33">
        <f>G328-G329</f>
        <v>0</v>
      </c>
      <c r="H327" s="33">
        <f>H328-H329+H330</f>
        <v>2134717.189999999</v>
      </c>
      <c r="I327" s="60" t="s">
        <v>201</v>
      </c>
      <c r="J327" s="60" t="s">
        <v>201</v>
      </c>
      <c r="K327" s="58" t="s">
        <v>201</v>
      </c>
    </row>
    <row r="328" spans="1:11" s="5" customFormat="1" ht="19.5" customHeight="1">
      <c r="A328" s="63" t="s">
        <v>199</v>
      </c>
      <c r="B328" s="31" t="s">
        <v>228</v>
      </c>
      <c r="C328" s="40"/>
      <c r="D328" s="27"/>
      <c r="E328" s="33">
        <v>4199357.09</v>
      </c>
      <c r="F328" s="59" t="s">
        <v>211</v>
      </c>
      <c r="G328" s="33"/>
      <c r="H328" s="33">
        <v>7843575.02</v>
      </c>
      <c r="I328" s="60" t="s">
        <v>201</v>
      </c>
      <c r="J328" s="60" t="s">
        <v>201</v>
      </c>
      <c r="K328" s="58" t="s">
        <v>201</v>
      </c>
    </row>
    <row r="329" spans="1:11" s="5" customFormat="1" ht="18.75" customHeight="1">
      <c r="A329" s="63" t="s">
        <v>200</v>
      </c>
      <c r="B329" s="43" t="s">
        <v>229</v>
      </c>
      <c r="C329" s="40"/>
      <c r="D329" s="27"/>
      <c r="E329" s="77">
        <v>0</v>
      </c>
      <c r="F329" s="59" t="s">
        <v>211</v>
      </c>
      <c r="G329" s="78"/>
      <c r="H329" s="33">
        <v>5610670.73</v>
      </c>
      <c r="I329" s="60" t="s">
        <v>201</v>
      </c>
      <c r="J329" s="60" t="s">
        <v>201</v>
      </c>
      <c r="K329" s="58" t="s">
        <v>201</v>
      </c>
    </row>
    <row r="330" spans="1:11" s="5" customFormat="1" ht="20.25" customHeight="1">
      <c r="A330" s="63" t="s">
        <v>234</v>
      </c>
      <c r="B330" s="43" t="s">
        <v>202</v>
      </c>
      <c r="C330" s="40"/>
      <c r="D330" s="43"/>
      <c r="E330" s="77">
        <v>0</v>
      </c>
      <c r="F330" s="59" t="s">
        <v>211</v>
      </c>
      <c r="G330" s="78"/>
      <c r="H330" s="33">
        <v>-98187.1</v>
      </c>
      <c r="I330" s="60" t="s">
        <v>201</v>
      </c>
      <c r="J330" s="60" t="s">
        <v>201</v>
      </c>
      <c r="K330" s="58" t="s">
        <v>201</v>
      </c>
    </row>
    <row r="331" spans="1:11" ht="32.25" hidden="1" thickBot="1">
      <c r="A331" s="1">
        <v>603000</v>
      </c>
      <c r="B331" s="2" t="s">
        <v>209</v>
      </c>
      <c r="C331" s="6"/>
      <c r="D331" s="6"/>
      <c r="E331" s="6"/>
      <c r="F331" s="20">
        <v>17520388</v>
      </c>
      <c r="G331" s="6"/>
      <c r="H331" s="20">
        <v>869659</v>
      </c>
      <c r="I331" s="12" t="s">
        <v>201</v>
      </c>
      <c r="J331" s="12" t="s">
        <v>201</v>
      </c>
      <c r="K331" s="13" t="s">
        <v>201</v>
      </c>
    </row>
    <row r="332" spans="1:11" ht="19.5" customHeight="1">
      <c r="A332" s="3"/>
      <c r="B332" s="4"/>
      <c r="C332" s="7"/>
      <c r="D332" s="7"/>
      <c r="E332" s="7"/>
      <c r="F332" s="8"/>
      <c r="G332" s="7"/>
      <c r="H332" s="8"/>
      <c r="I332" s="14"/>
      <c r="J332" s="14"/>
      <c r="K332" s="14"/>
    </row>
    <row r="333" spans="1:11" ht="19.5" customHeight="1">
      <c r="A333" s="3"/>
      <c r="B333" s="4"/>
      <c r="C333" s="7"/>
      <c r="D333" s="7"/>
      <c r="E333" s="7"/>
      <c r="F333" s="8"/>
      <c r="G333" s="7"/>
      <c r="H333" s="8"/>
      <c r="I333" s="14"/>
      <c r="J333" s="14"/>
      <c r="K333" s="14"/>
    </row>
    <row r="334" spans="2:11" ht="10.5" customHeight="1">
      <c r="B334" s="84"/>
      <c r="C334" s="7"/>
      <c r="D334" s="7"/>
      <c r="E334" s="7"/>
      <c r="F334" s="8"/>
      <c r="G334" s="7"/>
      <c r="H334" s="8"/>
      <c r="I334" s="14"/>
      <c r="J334" s="14"/>
      <c r="K334" s="14"/>
    </row>
    <row r="335" spans="1:7" ht="14.25" customHeight="1">
      <c r="A335" s="84"/>
      <c r="B335" s="84"/>
      <c r="C335" s="7"/>
      <c r="D335" s="7"/>
      <c r="E335" s="7"/>
      <c r="F335" s="8"/>
      <c r="G335" s="7"/>
    </row>
    <row r="336" spans="1:11" ht="24" customHeight="1">
      <c r="A336" s="90" t="s">
        <v>339</v>
      </c>
      <c r="B336" s="90"/>
      <c r="C336" s="7"/>
      <c r="D336" s="7"/>
      <c r="E336" s="7"/>
      <c r="F336" s="8"/>
      <c r="G336" s="7"/>
      <c r="H336" s="89" t="s">
        <v>340</v>
      </c>
      <c r="I336" s="89"/>
      <c r="J336" s="89"/>
      <c r="K336" s="89"/>
    </row>
    <row r="337" spans="1:11" s="21" customFormat="1" ht="22.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</row>
  </sheetData>
  <sheetProtection/>
  <mergeCells count="22">
    <mergeCell ref="A337:K337"/>
    <mergeCell ref="H336:K336"/>
    <mergeCell ref="A336:B336"/>
    <mergeCell ref="A204:A205"/>
    <mergeCell ref="A113:A114"/>
    <mergeCell ref="A119:A120"/>
    <mergeCell ref="A207:A208"/>
    <mergeCell ref="A210:A211"/>
    <mergeCell ref="A213:A214"/>
    <mergeCell ref="A102:A103"/>
    <mergeCell ref="A105:A106"/>
    <mergeCell ref="A99:A101"/>
    <mergeCell ref="A110:A111"/>
    <mergeCell ref="A116:A117"/>
    <mergeCell ref="A122:A123"/>
    <mergeCell ref="A1:K1"/>
    <mergeCell ref="A88:A89"/>
    <mergeCell ref="A94:A95"/>
    <mergeCell ref="A97:A98"/>
    <mergeCell ref="A91:A92"/>
    <mergeCell ref="J99:J101"/>
    <mergeCell ref="K99:K101"/>
  </mergeCells>
  <printOptions horizontalCentered="1"/>
  <pageMargins left="1.1811023622047245" right="0.3937007874015748" top="0.7874015748031497" bottom="0.7874015748031497" header="0.46" footer="0.1968503937007874"/>
  <pageSetup firstPageNumber="6" useFirstPageNumber="1" horizontalDpi="600" verticalDpi="600" orientation="portrait" paperSize="9" scale="67" r:id="rId1"/>
  <headerFooter alignWithMargins="0">
    <oddHeader>&amp;R&amp;"Times New Roman,обычный"&amp;12Продовження додатка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Alex</cp:lastModifiedBy>
  <cp:lastPrinted>2011-02-11T16:06:24Z</cp:lastPrinted>
  <dcterms:created xsi:type="dcterms:W3CDTF">2001-12-26T15:52:11Z</dcterms:created>
  <dcterms:modified xsi:type="dcterms:W3CDTF">2011-04-05T06:55:47Z</dcterms:modified>
  <cp:category/>
  <cp:version/>
  <cp:contentType/>
  <cp:contentStatus/>
</cp:coreProperties>
</file>